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Z:\Library\PROJECTS TO BUILD\1371 NNMP Schedule 2 thru 6\File 1A - Modifications\Mod 42 - Bluff Road Realignment\Conceptual Received July 9, 2021\"/>
    </mc:Choice>
  </mc:AlternateContent>
  <xr:revisionPtr revIDLastSave="0" documentId="8_{A9748F97-A237-45A1-89E8-7C99EC92E7AA}" xr6:coauthVersionLast="47" xr6:coauthVersionMax="47" xr10:uidLastSave="{00000000-0000-0000-0000-000000000000}"/>
  <bookViews>
    <workbookView xWindow="3120" yWindow="1605" windowWidth="28455" windowHeight="19995" activeTab="1" xr2:uid="{71FB9897-B6EE-43A5-8FDE-03F9A058463B}"/>
  </bookViews>
  <sheets>
    <sheet name="Alternative #1" sheetId="4" r:id="rId1"/>
    <sheet name="Alternative #4" sheetId="13" r:id="rId2"/>
    <sheet name="Alternative #5" sheetId="14" r:id="rId3"/>
    <sheet name="Alternative #6" sheetId="15" r:id="rId4"/>
    <sheet name="EAS quantites 10-14-15" sheetId="5" state="hidden" r:id="rId5"/>
    <sheet name="WJ quantities" sheetId="8" state="hidden" r:id="rId6"/>
    <sheet name="WBJ 2-5-18" sheetId="9" state="hidden" r:id="rId7"/>
    <sheet name="EAS quantites 4-5-18" sheetId="12" state="hidden" r:id="rId8"/>
    <sheet name="Rock" sheetId="11" state="hidden" r:id="rId9"/>
  </sheets>
  <definedNames>
    <definedName name="_xlnm.Print_Area" localSheetId="0">'Alternative #1'!$A$1:$F$26</definedName>
    <definedName name="_xlnm.Print_Area" localSheetId="1">'Alternative #4'!$A$1:$F$58</definedName>
    <definedName name="_xlnm.Print_Area" localSheetId="2">'Alternative #5'!$A$1:$F$22</definedName>
    <definedName name="_xlnm.Print_Area" localSheetId="3">'Alternative #6'!$A$1:$F$27</definedName>
    <definedName name="_xlnm.Print_Area" localSheetId="7">'EAS quantites 4-5-18'!$A$1:$G$167</definedName>
    <definedName name="_xlnm.Print_Area" localSheetId="6">'WBJ 2-5-18'!$A$1:$F$95</definedName>
    <definedName name="_xlnm.Print_Titles" localSheetId="0">'Alternative #1'!$1:$4</definedName>
    <definedName name="_xlnm.Print_Titles" localSheetId="1">'Alternative #4'!$1:$4</definedName>
    <definedName name="_xlnm.Print_Titles" localSheetId="2">'Alternative #5'!$1:$4</definedName>
    <definedName name="_xlnm.Print_Titles" localSheetId="3">'Alternative #6'!$1:$4</definedName>
    <definedName name="_xlnm.Print_Titles" localSheetId="6">'WBJ 2-5-18'!$1:$4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15" l="1"/>
  <c r="A17" i="15"/>
  <c r="A16" i="15"/>
  <c r="A15" i="15"/>
  <c r="A7" i="15"/>
  <c r="A8" i="15" s="1"/>
  <c r="A10" i="15" s="1"/>
  <c r="A11" i="15" s="1"/>
  <c r="A12" i="15" s="1"/>
  <c r="A14" i="15" s="1"/>
  <c r="A15" i="14"/>
  <c r="A13" i="14"/>
  <c r="A16" i="13"/>
  <c r="A15" i="13"/>
  <c r="A7" i="14"/>
  <c r="A8" i="14" s="1"/>
  <c r="A10" i="14" s="1"/>
  <c r="A11" i="14" s="1"/>
  <c r="A12" i="14" s="1"/>
  <c r="D20" i="13"/>
  <c r="A7" i="13"/>
  <c r="A8" i="13" s="1"/>
  <c r="A10" i="13" s="1"/>
  <c r="A20" i="15" l="1"/>
  <c r="A21" i="15" s="1"/>
  <c r="A22" i="15" s="1"/>
  <c r="A16" i="14"/>
  <c r="A17" i="14"/>
  <c r="A11" i="13"/>
  <c r="A12" i="13" s="1"/>
  <c r="A13" i="13" l="1"/>
  <c r="A17" i="13" l="1"/>
  <c r="A18" i="13" s="1"/>
  <c r="A19" i="13" s="1"/>
  <c r="A20" i="13" s="1"/>
  <c r="A22" i="13" s="1"/>
  <c r="A23" i="13" s="1"/>
  <c r="A24" i="13" l="1"/>
  <c r="A25" i="13" s="1"/>
  <c r="A27" i="13" s="1"/>
  <c r="A28" i="13" s="1"/>
  <c r="A29" i="13" s="1"/>
  <c r="A31" i="13" s="1"/>
  <c r="A32" i="13" s="1"/>
  <c r="A33" i="13" s="1"/>
  <c r="A34" i="13" s="1"/>
  <c r="A35" i="13" l="1"/>
  <c r="A37" i="13" s="1"/>
  <c r="A38" i="13" s="1"/>
  <c r="A39" i="13" s="1"/>
  <c r="A40" i="13" s="1"/>
  <c r="A41" i="13" s="1"/>
  <c r="A42" i="13" s="1"/>
  <c r="A43" i="13" s="1"/>
  <c r="A44" i="13" s="1"/>
  <c r="A45" i="13" s="1"/>
  <c r="A47" i="13" s="1"/>
  <c r="A48" i="13" s="1"/>
  <c r="A49" i="13" s="1"/>
  <c r="A50" i="13" l="1"/>
  <c r="A51" i="13" s="1"/>
  <c r="A53" i="13" s="1"/>
  <c r="E152" i="12" l="1"/>
  <c r="E148" i="12"/>
  <c r="E145" i="12"/>
  <c r="E141" i="12"/>
  <c r="E127" i="12"/>
  <c r="E83" i="12"/>
  <c r="B82" i="12"/>
  <c r="B81" i="12"/>
  <c r="E79" i="12"/>
  <c r="E72" i="12"/>
  <c r="E67" i="12"/>
  <c r="E56" i="12"/>
  <c r="E48" i="12"/>
  <c r="E45" i="12"/>
  <c r="E29" i="12"/>
  <c r="E33" i="12" s="1"/>
  <c r="E34" i="12" s="1"/>
  <c r="E24" i="12"/>
  <c r="E25" i="12" s="1"/>
  <c r="D17" i="12"/>
  <c r="E17" i="12" s="1"/>
  <c r="D15" i="12"/>
  <c r="E15" i="12" s="1"/>
  <c r="D14" i="12"/>
  <c r="E14" i="12" s="1"/>
  <c r="D13" i="12"/>
  <c r="E13" i="12" s="1"/>
  <c r="D12" i="12"/>
  <c r="E12" i="12" s="1"/>
  <c r="D11" i="12"/>
  <c r="E11" i="12" s="1"/>
  <c r="D9" i="12"/>
  <c r="D8" i="12"/>
  <c r="E8" i="12" s="1"/>
  <c r="D7" i="12"/>
  <c r="E7" i="12" s="1"/>
  <c r="D6" i="12"/>
  <c r="E6" i="12" s="1"/>
  <c r="D5" i="12"/>
  <c r="E5" i="12" s="1"/>
  <c r="D18" i="12" l="1"/>
  <c r="E18" i="12" s="1"/>
  <c r="E9" i="12"/>
  <c r="D19" i="12"/>
  <c r="E19" i="12" s="1"/>
  <c r="D20" i="12"/>
  <c r="E20" i="12" s="1"/>
  <c r="G25" i="11" l="1"/>
  <c r="H25" i="11"/>
  <c r="H26" i="11"/>
  <c r="B36" i="12" s="1"/>
  <c r="G26" i="11"/>
  <c r="A36" i="12" s="1"/>
  <c r="I26" i="11" l="1"/>
  <c r="J26" i="11"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E36" i="12" l="1"/>
  <c r="D28" i="9" l="1"/>
  <c r="D62" i="9" l="1"/>
  <c r="D61" i="9"/>
  <c r="D27" i="9"/>
  <c r="D26" i="9"/>
  <c r="D24" i="9"/>
  <c r="D9" i="5"/>
  <c r="D85" i="9"/>
  <c r="D84" i="9"/>
  <c r="A7" i="9"/>
  <c r="A8" i="9" s="1"/>
  <c r="A10" i="9" s="1"/>
  <c r="A11" i="9" s="1"/>
  <c r="A12" i="9" s="1"/>
  <c r="A13" i="9" s="1"/>
  <c r="A14" i="9" s="1"/>
  <c r="A16" i="9" s="1"/>
  <c r="A17" i="9" s="1"/>
  <c r="A18" i="9" s="1"/>
  <c r="A19" i="9" s="1"/>
  <c r="A20" i="9" s="1"/>
  <c r="A22" i="9" s="1"/>
  <c r="A23" i="9" s="1"/>
  <c r="A24" i="9" s="1"/>
  <c r="A25" i="9" s="1"/>
  <c r="A26" i="9" s="1"/>
  <c r="A27" i="9" s="1"/>
  <c r="A28" i="9" s="1"/>
  <c r="A29" i="9" s="1"/>
  <c r="A33" i="9" s="1"/>
  <c r="A34" i="9" s="1"/>
  <c r="A35" i="9" s="1"/>
  <c r="A37" i="9" s="1"/>
  <c r="A38" i="9" s="1"/>
  <c r="A39" i="9" s="1"/>
  <c r="A30" i="9" l="1"/>
  <c r="D30" i="9"/>
  <c r="D32" i="9"/>
  <c r="D42" i="9"/>
  <c r="D33" i="9"/>
  <c r="D38" i="9"/>
  <c r="D22" i="9"/>
  <c r="D29" i="9"/>
  <c r="D37" i="9"/>
  <c r="D34" i="9"/>
  <c r="D16" i="9"/>
  <c r="D35" i="9"/>
  <c r="A40" i="9"/>
  <c r="A41" i="9"/>
  <c r="A42" i="9" s="1"/>
  <c r="A43" i="9" s="1"/>
  <c r="A44" i="9" s="1"/>
  <c r="A46" i="9" s="1"/>
  <c r="A47" i="9" s="1"/>
  <c r="A48" i="9" s="1"/>
  <c r="A50" i="9" s="1"/>
  <c r="A7" i="4"/>
  <c r="A8" i="4" s="1"/>
  <c r="A10" i="4" s="1"/>
  <c r="A11" i="4" s="1"/>
  <c r="A12" i="4" s="1"/>
  <c r="A14" i="4" s="1"/>
  <c r="A15" i="4" s="1"/>
  <c r="A22" i="12" l="1"/>
  <c r="D11" i="9"/>
  <c r="D17" i="9"/>
  <c r="D12" i="9"/>
  <c r="A51" i="9"/>
  <c r="A84" i="9"/>
  <c r="A29" i="12" l="1"/>
  <c r="A85" i="9"/>
  <c r="B90" i="9" s="1"/>
  <c r="A52" i="9"/>
  <c r="A53" i="9" s="1"/>
  <c r="A54" i="9" s="1"/>
  <c r="A55" i="9" s="1"/>
  <c r="A57" i="9" s="1"/>
  <c r="A58" i="9" s="1"/>
  <c r="A59" i="9" s="1"/>
  <c r="A61" i="9" s="1"/>
  <c r="A62" i="9" s="1"/>
  <c r="A63" i="9" s="1"/>
  <c r="A65" i="9" s="1"/>
  <c r="A66" i="9" s="1"/>
  <c r="A67" i="9" s="1"/>
  <c r="A68" i="9" s="1"/>
  <c r="A69" i="9" s="1"/>
  <c r="B91" i="9"/>
  <c r="D66" i="5"/>
  <c r="E66" i="5" s="1"/>
  <c r="E5" i="8"/>
  <c r="E15" i="8"/>
  <c r="E7" i="8"/>
  <c r="E136" i="8"/>
  <c r="E148" i="8"/>
  <c r="E144" i="8"/>
  <c r="E140" i="8"/>
  <c r="A127" i="8"/>
  <c r="E122" i="8"/>
  <c r="E118" i="8"/>
  <c r="E115" i="8"/>
  <c r="A115" i="8"/>
  <c r="E114" i="8"/>
  <c r="E111" i="8"/>
  <c r="E80" i="8"/>
  <c r="E64" i="8"/>
  <c r="E60" i="8"/>
  <c r="E57" i="8"/>
  <c r="E54" i="8"/>
  <c r="E49" i="8"/>
  <c r="E46" i="8"/>
  <c r="E33" i="8"/>
  <c r="E21" i="8"/>
  <c r="E22" i="8" s="1"/>
  <c r="E23" i="8" s="1"/>
  <c r="A17" i="8"/>
  <c r="A10" i="8"/>
  <c r="E111" i="5"/>
  <c r="E80" i="5"/>
  <c r="E46" i="5"/>
  <c r="E34" i="5"/>
  <c r="E17" i="5"/>
  <c r="E60" i="5"/>
  <c r="B56" i="5"/>
  <c r="E57" i="5"/>
  <c r="E54" i="5"/>
  <c r="E49" i="5"/>
  <c r="B143" i="5"/>
  <c r="B142" i="5"/>
  <c r="E19" i="5"/>
  <c r="E23" i="5"/>
  <c r="E24" i="5" s="1"/>
  <c r="E25" i="5" s="1"/>
  <c r="E148" i="5"/>
  <c r="E64" i="5"/>
  <c r="A19" i="5"/>
  <c r="A12" i="5"/>
  <c r="D7" i="5"/>
  <c r="E7" i="5" s="1"/>
  <c r="D5" i="5"/>
  <c r="D10" i="5" s="1"/>
  <c r="E122" i="5"/>
  <c r="E115" i="5"/>
  <c r="E114" i="5"/>
  <c r="E118" i="5"/>
  <c r="A115" i="5"/>
  <c r="A127" i="5"/>
  <c r="E140" i="5"/>
  <c r="E136" i="5"/>
  <c r="E144" i="5"/>
  <c r="A4" i="12" l="1"/>
  <c r="A16" i="4"/>
  <c r="E116" i="5"/>
  <c r="E5" i="5"/>
  <c r="A4" i="8"/>
  <c r="A4" i="5"/>
  <c r="E8" i="8"/>
  <c r="E116" i="8"/>
  <c r="E10" i="5"/>
  <c r="A6" i="8"/>
  <c r="A6" i="5"/>
  <c r="A10" i="12" l="1"/>
  <c r="A16" i="12"/>
  <c r="D19" i="9"/>
  <c r="D18" i="9"/>
  <c r="A17" i="4" l="1"/>
  <c r="A19" i="4" s="1"/>
  <c r="A20" i="4" s="1"/>
  <c r="A21" i="4" l="1"/>
  <c r="A35" i="12"/>
  <c r="A160" i="8"/>
  <c r="A160" i="5"/>
  <c r="A38" i="12" l="1"/>
  <c r="A36" i="5"/>
  <c r="A35" i="8"/>
  <c r="A154" i="8"/>
  <c r="A154" i="5"/>
  <c r="A58" i="12"/>
  <c r="A156" i="8"/>
  <c r="A27" i="5"/>
  <c r="A156" i="5"/>
  <c r="A25" i="8"/>
  <c r="A164" i="5"/>
  <c r="A164" i="8"/>
  <c r="A50" i="12" l="1"/>
  <c r="A158" i="8"/>
  <c r="A158" i="5"/>
  <c r="A168" i="8"/>
  <c r="A168" i="5"/>
  <c r="A52" i="12" l="1"/>
  <c r="A166" i="5"/>
  <c r="A166" i="8"/>
  <c r="A74" i="12" l="1"/>
  <c r="A62" i="5" l="1"/>
  <c r="A62" i="8"/>
  <c r="A81" i="12" l="1"/>
  <c r="A89" i="12"/>
  <c r="A66" i="8"/>
  <c r="A66" i="5"/>
  <c r="A68" i="8" l="1"/>
  <c r="A162" i="5"/>
  <c r="A162" i="8"/>
  <c r="A68" i="5"/>
  <c r="A82" i="5" l="1"/>
  <c r="A82" i="8"/>
  <c r="A48" i="5" l="1"/>
  <c r="A48" i="8"/>
  <c r="A47" i="12" l="1"/>
  <c r="A51" i="5"/>
  <c r="A51" i="8"/>
  <c r="A69" i="12" l="1"/>
  <c r="A56" i="8"/>
  <c r="A56" i="5"/>
  <c r="A147" i="12" l="1"/>
  <c r="A142" i="8"/>
  <c r="A142" i="5"/>
  <c r="A138" i="8" l="1"/>
  <c r="A133" i="12"/>
  <c r="A138" i="5" l="1"/>
  <c r="A143" i="12"/>
  <c r="A128" i="5"/>
  <c r="A128" i="8"/>
  <c r="A146" i="5" l="1"/>
  <c r="A146" i="8"/>
  <c r="A150" i="12"/>
  <c r="A167" i="12"/>
  <c r="A85" i="12"/>
  <c r="A59" i="8" l="1"/>
  <c r="A59" i="5"/>
  <c r="A164" i="12" l="1"/>
  <c r="D10" i="9" l="1"/>
  <c r="A150" i="5" l="1"/>
  <c r="A120" i="8"/>
  <c r="A120" i="5"/>
  <c r="A154" i="12"/>
  <c r="A150" i="8"/>
  <c r="A118" i="8" l="1"/>
  <c r="A152" i="8"/>
  <c r="A118" i="5"/>
  <c r="A156" i="12"/>
  <c r="A152" i="5"/>
  <c r="D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A. Sotelo</author>
  </authors>
  <commentList>
    <comment ref="A18" authorId="0" shapeId="0" xr:uid="{159592AD-CA4C-4E66-9ACF-EE5B4027194B}">
      <text>
        <r>
          <rPr>
            <b/>
            <sz val="9"/>
            <color indexed="81"/>
            <rFont val="Tahoma"/>
            <family val="2"/>
          </rPr>
          <t>Emily A. Sotelo:</t>
        </r>
        <r>
          <rPr>
            <sz val="9"/>
            <color indexed="81"/>
            <rFont val="Tahoma"/>
            <family val="2"/>
          </rPr>
          <t xml:space="preserve">
this should include the GVs and ARVS/VBs at the tank site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A. Sotelo</author>
  </authors>
  <commentList>
    <comment ref="A21" authorId="0" shapeId="0" xr:uid="{1DA8D31B-1385-4C14-85C0-E9AC0C060279}">
      <text>
        <r>
          <rPr>
            <b/>
            <sz val="9"/>
            <color indexed="81"/>
            <rFont val="Tahoma"/>
            <family val="2"/>
          </rPr>
          <t>Emily A. Sotelo:</t>
        </r>
        <r>
          <rPr>
            <sz val="9"/>
            <color indexed="81"/>
            <rFont val="Tahoma"/>
            <family val="2"/>
          </rPr>
          <t xml:space="preserve">
this should include the GVs and ARVS/VBs at the tank site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Emily A. Sotelo</author>
  </authors>
  <commentList>
    <comment ref="A19" authorId="0" shapeId="0" xr:uid="{3371B6DA-94BC-4C9C-8484-CDC4B1A35DC5}">
      <text>
        <r>
          <rPr>
            <b/>
            <sz val="9"/>
            <color indexed="81"/>
            <rFont val="Tahoma"/>
            <family val="2"/>
          </rPr>
          <t>Emily A. Sotelo:</t>
        </r>
        <r>
          <rPr>
            <sz val="9"/>
            <color indexed="81"/>
            <rFont val="Tahoma"/>
            <family val="2"/>
          </rPr>
          <t xml:space="preserve">
this should include the GVs and ARVS/VBs at the tank site</t>
        </r>
      </text>
    </comment>
  </commentList>
</comments>
</file>

<file path=xl/sharedStrings.xml><?xml version="1.0" encoding="utf-8"?>
<sst xmlns="http://schemas.openxmlformats.org/spreadsheetml/2006/main" count="1280" uniqueCount="372">
  <si>
    <t>LF</t>
  </si>
  <si>
    <t>EA</t>
  </si>
  <si>
    <t>General and Miscellaneous</t>
  </si>
  <si>
    <t>LS</t>
  </si>
  <si>
    <t>Allow.</t>
  </si>
  <si>
    <t>Electrical</t>
  </si>
  <si>
    <t>Erosion and Storm Water Controls</t>
  </si>
  <si>
    <t>Water Valve Assemblies</t>
  </si>
  <si>
    <t>Allow</t>
  </si>
  <si>
    <t>ITEM NO.</t>
  </si>
  <si>
    <t>ITEM DESCRIPTION</t>
  </si>
  <si>
    <t>UNIT</t>
  </si>
  <si>
    <t>EST. QTY.</t>
  </si>
  <si>
    <t>TOTAL PRICE</t>
  </si>
  <si>
    <t>Mobilization (75%) / demobilization (25%).</t>
  </si>
  <si>
    <t>Traffic control, per county and BIA requirements.</t>
  </si>
  <si>
    <t>Re-seeding of waterline ROW and TCE, CIP.</t>
  </si>
  <si>
    <t>Flushing, disinfection and bacteriological testing, CIP.</t>
  </si>
  <si>
    <t>CY</t>
  </si>
  <si>
    <t>SY</t>
  </si>
  <si>
    <t>Road and Gas Line Crossings</t>
  </si>
  <si>
    <t>2-inch Gravel over existing grade, CIP.</t>
  </si>
  <si>
    <t>UNIT PRICE</t>
  </si>
  <si>
    <t>Hydrostatic testing of main pipeline, CIP</t>
  </si>
  <si>
    <t>Note:  Tax not included.</t>
  </si>
  <si>
    <t>Uncaged riprap and rock check dams, final quantities, dimensions and locations TBD in field, CIP</t>
  </si>
  <si>
    <t>Cathodic Protection</t>
  </si>
  <si>
    <t>SCADA programming allowance, programming sub-contractor to be selected by Owner, CIP</t>
  </si>
  <si>
    <t>Tax not included</t>
  </si>
  <si>
    <t>BID ALTERNATES</t>
  </si>
  <si>
    <t>$</t>
  </si>
  <si>
    <t>Cathodic protection of flush valve assemblies, CIP.</t>
  </si>
  <si>
    <t>Cathodic protection of 18-inch steel road casing, CIP</t>
  </si>
  <si>
    <t>Bid Item</t>
  </si>
  <si>
    <t>Station</t>
  </si>
  <si>
    <t>Description</t>
  </si>
  <si>
    <t>Length</t>
  </si>
  <si>
    <t>Quantity</t>
  </si>
  <si>
    <t>--</t>
  </si>
  <si>
    <t>Riprap</t>
  </si>
  <si>
    <t>NA</t>
  </si>
  <si>
    <t>Total</t>
  </si>
  <si>
    <t># dams</t>
  </si>
  <si>
    <t>length</t>
  </si>
  <si>
    <t>ft (scale from plan)</t>
  </si>
  <si>
    <t>avg. ht.</t>
  </si>
  <si>
    <t>avg. 1/2width</t>
  </si>
  <si>
    <t>Volume</t>
  </si>
  <si>
    <t>cu ft</t>
  </si>
  <si>
    <t>cu yd</t>
  </si>
  <si>
    <t>SQ YD</t>
  </si>
  <si>
    <t>CU YD</t>
  </si>
  <si>
    <t>Flush Valve Without Riser</t>
  </si>
  <si>
    <t>4" PVC Flush valve drain line</t>
  </si>
  <si>
    <t>18" Steel Casing</t>
  </si>
  <si>
    <t>ft (assumed, from DT-30)</t>
  </si>
  <si>
    <t>ft (calculated, DT-30)</t>
  </si>
  <si>
    <t>24" Steel Casing</t>
  </si>
  <si>
    <t xml:space="preserve">End of 10" DR18 pipeline </t>
  </si>
  <si>
    <t>Flush Valves With Riser</t>
  </si>
  <si>
    <t>24-inch Corrugated metal culvert @ surgetank</t>
  </si>
  <si>
    <t>CP Needed for BFV</t>
  </si>
  <si>
    <t>CP Needed for Steel Casing</t>
  </si>
  <si>
    <t>REACH 26.1</t>
  </si>
  <si>
    <t xml:space="preserve">This number includes gate lenths. W/o gates </t>
  </si>
  <si>
    <t>8-inch Gate valve assembly, CIP</t>
  </si>
  <si>
    <t>New Fence Surge Tank site</t>
  </si>
  <si>
    <t>Area (CU YD)</t>
  </si>
  <si>
    <t>Surge Tank Building Concrete Foundation</t>
  </si>
  <si>
    <t>Surge Tank Building Concrete Porch</t>
  </si>
  <si>
    <t>4-inch Gate valve assembly, CIP</t>
  </si>
  <si>
    <t>Surge Tank Site Base coarse/gravel</t>
  </si>
  <si>
    <t>Water Mainline</t>
  </si>
  <si>
    <t>General Site Work</t>
  </si>
  <si>
    <t xml:space="preserve">                        Navajo Gallup Water Supply Project, Reach 26.3</t>
  </si>
  <si>
    <t>New Fence-Reach 26.3tank site</t>
  </si>
  <si>
    <t>Reach 26.3tank site 2" Vac Break</t>
  </si>
  <si>
    <t>Reach 26.3tank site Altitude Valve Vault</t>
  </si>
  <si>
    <t>Re-seeding of Reach 26.3 tank site, CIP</t>
  </si>
  <si>
    <t>Reach 26.3 Tank and Site Work</t>
  </si>
  <si>
    <t>Chlorination Facilities at Reach 26.3 Tank Site</t>
  </si>
  <si>
    <t>Begin of 10" DR18 pipeline (Start 26.3)</t>
  </si>
  <si>
    <t>Begin of 12" DR14 pipeline (after 26.3 tank)</t>
  </si>
  <si>
    <t xml:space="preserve">End of 12" DR14 pipeline </t>
  </si>
  <si>
    <t>10" Gate Valve</t>
  </si>
  <si>
    <t xml:space="preserve"> </t>
  </si>
  <si>
    <t>12" Gate Valve</t>
  </si>
  <si>
    <t>2" Vac Break w/ 1" ARV</t>
  </si>
  <si>
    <t xml:space="preserve">2" Combination Air Valve assembly </t>
  </si>
  <si>
    <t>24" PVC Casing</t>
  </si>
  <si>
    <t>Rock Check Dams (C-7 &amp; C-13)</t>
  </si>
  <si>
    <t>Reach 26.3 tank site gravel &amp; base coarse</t>
  </si>
  <si>
    <t>Reach 26.3tank site 12" Gate Valve Assembly</t>
  </si>
  <si>
    <t>Reach 26.3tank site 10" Gate Valve Assembly</t>
  </si>
  <si>
    <t>Reach 26.3 tank site 8" Gate Valve Assembly</t>
  </si>
  <si>
    <t>Reach 26.3 tank site 4" Gate Valve Assembly</t>
  </si>
  <si>
    <t>6" Control Valve/PRV</t>
  </si>
  <si>
    <t>4" PRV drain line</t>
  </si>
  <si>
    <t>12-inch Gate valve assembly, CIP.</t>
  </si>
  <si>
    <t>10-inch Gate valve assembly, CIP.</t>
  </si>
  <si>
    <t>CP Needed for 10" GV</t>
  </si>
  <si>
    <t>CP Needed for 12" GV</t>
  </si>
  <si>
    <t>CP Needed for flush valve</t>
  </si>
  <si>
    <t>03+36</t>
  </si>
  <si>
    <t>05+68</t>
  </si>
  <si>
    <t>28+52</t>
  </si>
  <si>
    <t>29+34</t>
  </si>
  <si>
    <t>35+32</t>
  </si>
  <si>
    <t>66+59</t>
  </si>
  <si>
    <t>72+16</t>
  </si>
  <si>
    <t>87+01</t>
  </si>
  <si>
    <t>171+30.86</t>
  </si>
  <si>
    <t>179+89.04</t>
  </si>
  <si>
    <t>190+75.53</t>
  </si>
  <si>
    <t>197+50.49</t>
  </si>
  <si>
    <t>199+33</t>
  </si>
  <si>
    <t>213+80.00</t>
  </si>
  <si>
    <t>242+10.00</t>
  </si>
  <si>
    <t>267.50.00</t>
  </si>
  <si>
    <t>287+85.00</t>
  </si>
  <si>
    <t>289+21</t>
  </si>
  <si>
    <t>296+56.22</t>
  </si>
  <si>
    <t>314+10.12</t>
  </si>
  <si>
    <t>315+43</t>
  </si>
  <si>
    <t>322+10.19</t>
  </si>
  <si>
    <t>342+96.21</t>
  </si>
  <si>
    <t>349+67.81</t>
  </si>
  <si>
    <t>360+41.24</t>
  </si>
  <si>
    <t>364+82.38</t>
  </si>
  <si>
    <t>369+85.17</t>
  </si>
  <si>
    <t>376+02.81</t>
  </si>
  <si>
    <t>381+71.64</t>
  </si>
  <si>
    <t>395+17.18</t>
  </si>
  <si>
    <t>406+41.63</t>
  </si>
  <si>
    <t>413+00.00</t>
  </si>
  <si>
    <t>413+10.00</t>
  </si>
  <si>
    <t>421+14.15</t>
  </si>
  <si>
    <t>432+48.97</t>
  </si>
  <si>
    <t>446+58.81</t>
  </si>
  <si>
    <t>452+25.02</t>
  </si>
  <si>
    <t>452+35.02</t>
  </si>
  <si>
    <t>465+30.29</t>
  </si>
  <si>
    <t>478+73.71</t>
  </si>
  <si>
    <t>485+33.86</t>
  </si>
  <si>
    <t>489+52</t>
  </si>
  <si>
    <t>492+10.00</t>
  </si>
  <si>
    <t>16165ft</t>
  </si>
  <si>
    <t>33849ft</t>
  </si>
  <si>
    <t>50014ft</t>
  </si>
  <si>
    <t>005+68</t>
  </si>
  <si>
    <t>3+36</t>
  </si>
  <si>
    <t>Is the GV @ Sta. 00+10 included in this bid tab?</t>
  </si>
  <si>
    <t>WJ got 6</t>
  </si>
  <si>
    <t>All values confirmed by Wacey unless otherwise noted</t>
  </si>
  <si>
    <t>Wire-caged riprap (item includes rock, wire cage, geotextile, and staking) or cable concrete. Final quantities, dimensions and locations TBD in field, CIP.</t>
  </si>
  <si>
    <t xml:space="preserve">SWPPP pursuant to NPDES stormwater program and consistent with USEPA’s general construction permit. Includes preparation of document, implementation of all BMPs required by SWPPP, filing of all notices and inspections required by EPA, etc. </t>
  </si>
  <si>
    <t>Rock removal and processed / imported backfill material (excludes placement and compaction of backfill, embedment, or soil cement, which are incidental to pipe bid items), CIP.</t>
  </si>
  <si>
    <t>Check and review</t>
  </si>
  <si>
    <t>6-inch Gate valve assembly, CIP</t>
  </si>
  <si>
    <t>2-inch flush valve assembly with above- grade discharge, CIP.</t>
  </si>
  <si>
    <t>2-inch vacuum breaker with 1-inch air release valve assembly with enclosure, CIP</t>
  </si>
  <si>
    <t>Cathodic protection of main line gate and ball valve assemblies, CIP.</t>
  </si>
  <si>
    <t>Cathodic protection of 24-inch steel road casing, CIP.</t>
  </si>
  <si>
    <t>Should this be worded as 26.1/1</t>
  </si>
  <si>
    <t>Should this be worded as 26.1/2</t>
  </si>
  <si>
    <t>18-inch jack and bore road crossing, incl. steel casing and end seals, CIP. Excludes carrier pipe and rock removal.</t>
  </si>
  <si>
    <t>24-inch open cut cased road crossings, incl. steel casing and end seals, CIP. Excludes carrier pipe.</t>
  </si>
  <si>
    <t>18-inch open cut cased road crossings, incl. steel casing and end seals, CIP. Excludes carrier pipe.</t>
  </si>
  <si>
    <t>Rock removal allowance for (Item 30) 18-inch jack and bore road crossing, CIP.</t>
  </si>
  <si>
    <t>Gas/petroleum line crossing location and exposure of gas lines per gas company requirements, CIP.</t>
  </si>
  <si>
    <t>Gas/petroleum line crossing, incl. 24-inch casing, with petroleum-resistant gaskets and end seals, CIP. Covers all co-located petroleum lines. Excludes carrier pipe.</t>
  </si>
  <si>
    <t>Control Valve Vault and Site Work</t>
  </si>
  <si>
    <t xml:space="preserve">Site earthwork and grading for sub-foundations and driveways, CIP. Excludes surfacing material and riprap. </t>
  </si>
  <si>
    <t>250,000 gallon glass-fused bolted steel water storage tank with passive anode  cathodic protection system per Section 33 16 21, including installation, energizing, adjusting, and testing, CIP.</t>
  </si>
  <si>
    <t>Tank foundation for 250,000 gallon glass-fused bolted steel tank, CIP.</t>
  </si>
  <si>
    <t>Pressure Transducer vault, (incl. structure and wetted components), CIP. Excludes electrical.</t>
  </si>
  <si>
    <t>Reach 26.3 Tank site piping, (incl. all new plumbing components within the Pueblo Pintado site and drain line ROWs not separately listed), CIP. Excludes gate valves, air valves, and 12- and 10-inch main line.</t>
  </si>
  <si>
    <t>Site surfacing with 2-inch gravel and 3-inch base course, CIP.</t>
  </si>
  <si>
    <t>Fencing (8 ft. with 3-strand barbed wire), incl.  20’ double swinging gates and removal of existing fence and gates, CIP.</t>
  </si>
  <si>
    <t>24-inch corrugated metal culvert, incl. end sections and markers, CIP.</t>
  </si>
  <si>
    <t>Chlorination building electrical/ HVAC, CIP.</t>
  </si>
  <si>
    <t>Pressure Transducer vault electrical, CIP.</t>
  </si>
  <si>
    <t>Reach 26.3 tank site electrical, CIP. Includes meter pole and socket. Excludes SCADA equipment listed separately and primary pole, primary conductor, transformer and meter provided by utility.</t>
  </si>
  <si>
    <t>SCADA equipment for Reach 26.3 tank site, CIP</t>
  </si>
  <si>
    <t>TOTAL OF BASE BID:</t>
  </si>
  <si>
    <t>TOTAL OF BID WITH BID ALTERNATES:</t>
  </si>
  <si>
    <r>
      <t>250,000 gallon</t>
    </r>
    <r>
      <rPr>
        <sz val="11"/>
        <rFont val="Calibri"/>
        <family val="2"/>
      </rPr>
      <t xml:space="preserve"> </t>
    </r>
    <r>
      <rPr>
        <sz val="10"/>
        <rFont val="Calibri"/>
        <family val="2"/>
      </rPr>
      <t>welded steel water storage tank, painting of tank</t>
    </r>
    <r>
      <rPr>
        <sz val="11"/>
        <rFont val="Calibri"/>
        <family val="2"/>
      </rPr>
      <t xml:space="preserve"> </t>
    </r>
    <r>
      <rPr>
        <sz val="10"/>
        <rFont val="Calibri"/>
        <family val="2"/>
      </rPr>
      <t>with impressed current cathodic protection system per Sections 33 16 19, 09 97 14 and 26 42 10, including installation, energizing, adjusting, and testing, CIP.</t>
    </r>
  </si>
  <si>
    <t>Tank foundation for 250,000 gallon welded steel tank, CIP.</t>
  </si>
  <si>
    <r>
      <t>IN WORDS:</t>
    </r>
    <r>
      <rPr>
        <sz val="11"/>
        <rFont val="Calibri"/>
        <family val="2"/>
      </rPr>
      <t>_______________________________________________________________________________</t>
    </r>
  </si>
  <si>
    <t>________________________________________________________________________________________________________</t>
  </si>
  <si>
    <t xml:space="preserve">Control Valve Vault site piping (incl. drain facilities within and beyond vault site, and fittings within site not separately listed), CIP. Excludes 12-inch main line within site. </t>
  </si>
  <si>
    <t>Filling, disinfection, and bacteriological testing of new 250,000 gallon tank, CIP.</t>
  </si>
  <si>
    <t>Site earthwork and grading for sub-foundation, pads and driveways, CIP. Excludes surfacing material and riprap.</t>
  </si>
  <si>
    <t>Chlorinator building, (incl. all structural elements), CIP.</t>
  </si>
  <si>
    <t xml:space="preserve">Chlorinator building plumbing, CIP. </t>
  </si>
  <si>
    <t xml:space="preserve">Gas chlorination equipment, CIP. </t>
  </si>
  <si>
    <t xml:space="preserve">Prefabricated Control Valve Vault (incl. all structural elements, and wetted components), CIP. </t>
  </si>
  <si>
    <t>12-inch PVC DR 18 C900 Pipeline, with appurtenances, CIP. Includes fusible or bell and spigot joint as indicated on plans and specifications.</t>
  </si>
  <si>
    <t>10-inch PVC DR 18 C900 Pipeline, with appurtenances, CIP. Includes fusible or bell and spigot joint as indicated on plans and specifications.</t>
  </si>
  <si>
    <t>Horizontal Directional Drilling at wash crossing, including 12-inch PVC DR 18 carrier pipe, CIP.</t>
  </si>
  <si>
    <t>Horizontal Directional Drilling at wash crossing, including 10-inch PVC DR 18 carrier pipe, CIP.</t>
  </si>
  <si>
    <t>VLF</t>
  </si>
  <si>
    <t>Testing allowance, (reimbursable lab fees only, incl. compaction, concrete, materials, water quality. Excludes bacteriological lab test fees).</t>
  </si>
  <si>
    <t>Update Language</t>
  </si>
  <si>
    <t>6-inch Flush valve assembly, incl. main line tap, gate valve assembly, riser, meter can assembly, ## LF steel pipe and rubber check valve, CIP.</t>
  </si>
  <si>
    <t>Tie-in to Existing distribution piping, including tee, 6-inch PVC piping with appurtenances, CIP. Excludes gate valves.</t>
  </si>
  <si>
    <t>Should be DR18</t>
  </si>
  <si>
    <t>Added 6" DR18 PVC Section - WBJ 2-5-18</t>
  </si>
  <si>
    <t>Begin of 6" DR18 pipeline</t>
  </si>
  <si>
    <t>End of 6" DR18 pipeline</t>
  </si>
  <si>
    <t xml:space="preserve">Values may have changed. </t>
  </si>
  <si>
    <t>Not including 6" PVC at the end of 12" PVC</t>
  </si>
  <si>
    <t>Flush Valves Above Grade</t>
  </si>
  <si>
    <t>Begin of 12" DR18 pipeline (after 26.3 tank)</t>
  </si>
  <si>
    <t xml:space="preserve">End of 12" DR18 pipeline </t>
  </si>
  <si>
    <t>Rock Check Dams (C-8 &amp; C-13)</t>
  </si>
  <si>
    <t>Tank site</t>
  </si>
  <si>
    <t>6" Gate Valve</t>
  </si>
  <si>
    <t>6" flush valve</t>
  </si>
  <si>
    <t>6" flush valve drainline</t>
  </si>
  <si>
    <t>Reach 26.3 tank site 2" Curb Stop Assembly</t>
  </si>
  <si>
    <t>Reach 26.3 tank site 1" Curb Stop Assembly</t>
  </si>
  <si>
    <t>Reach 26.3 tank site Meter Vault</t>
  </si>
  <si>
    <t>Tank Site</t>
  </si>
  <si>
    <t>10" Gate Valve Assembly</t>
  </si>
  <si>
    <t>8" Gate Valve Assembly</t>
  </si>
  <si>
    <t>6" Gate Valve Assembly</t>
  </si>
  <si>
    <t>CP Needed for Above Grade FV</t>
  </si>
  <si>
    <t>CP Needed for Steel Casing (18")</t>
  </si>
  <si>
    <t xml:space="preserve">R26.3 Tank site </t>
  </si>
  <si>
    <t>FV u/s PRV</t>
  </si>
  <si>
    <t>Navajo Gallup Water Supply Project, Reaches 26.3, "Pot-Holing" Information</t>
  </si>
  <si>
    <t>Hole #</t>
  </si>
  <si>
    <t>Latitude</t>
  </si>
  <si>
    <t>Longitude</t>
  </si>
  <si>
    <t>Subsurface Conditions</t>
  </si>
  <si>
    <t>Depth to Rock</t>
  </si>
  <si>
    <t>Begin of rock</t>
  </si>
  <si>
    <t>End of rock</t>
  </si>
  <si>
    <t>Area</t>
  </si>
  <si>
    <t>Unit</t>
  </si>
  <si>
    <t>Comments</t>
  </si>
  <si>
    <t>107° 25' 34.49" W</t>
  </si>
  <si>
    <t>Silty Sand</t>
  </si>
  <si>
    <t>None at 10 Feet</t>
  </si>
  <si>
    <t>107° 25' 32.35" W</t>
  </si>
  <si>
    <t>Clayey Sand over silty sand</t>
  </si>
  <si>
    <t>107° 25' 21.16" W</t>
  </si>
  <si>
    <t>Silty sand with gravel over clayey sand</t>
  </si>
  <si>
    <t>107° 25' 11.51" W</t>
  </si>
  <si>
    <t>Silty sand</t>
  </si>
  <si>
    <t>107° 25' 01.77" W</t>
  </si>
  <si>
    <t>Well graded sand with silt over clay with sand</t>
  </si>
  <si>
    <t>107° 24' 44.71" W</t>
  </si>
  <si>
    <t>Sandy clay over silty sand</t>
  </si>
  <si>
    <t>107° 24' 36.35" W</t>
  </si>
  <si>
    <t>107° 24' 28.26" W</t>
  </si>
  <si>
    <t>Clayey sand with gravel over silty sand</t>
  </si>
  <si>
    <t>107° 24' 26.63" W</t>
  </si>
  <si>
    <t>Clayey sand</t>
  </si>
  <si>
    <t>107° 23' 34.57" W</t>
  </si>
  <si>
    <t>107° 23' 19.41" W</t>
  </si>
  <si>
    <t>Silty sand over clay</t>
  </si>
  <si>
    <t>107° 23' 07.78" W</t>
  </si>
  <si>
    <t>107° 23' 21.80" W</t>
  </si>
  <si>
    <t>Clayey and silty sand</t>
  </si>
  <si>
    <t>107° 23' 33.81" W</t>
  </si>
  <si>
    <t>Clay with sand over silty sand</t>
  </si>
  <si>
    <t>107° 23' 30.09" W</t>
  </si>
  <si>
    <t>107° 23' 19.23" W</t>
  </si>
  <si>
    <t xml:space="preserve">Silty sand with gravel </t>
  </si>
  <si>
    <t>107° 23' 10.38" W</t>
  </si>
  <si>
    <t>107° 22' 59.69" W</t>
  </si>
  <si>
    <t>107° 22' 52.90" W</t>
  </si>
  <si>
    <t>107° 22' 47.39" W</t>
  </si>
  <si>
    <t>Silty sand over sandy clay</t>
  </si>
  <si>
    <t>107° 21' 46.51" W</t>
  </si>
  <si>
    <t>Sandy silty clay over weathered shale</t>
  </si>
  <si>
    <t>Shale at 9.5 feet</t>
  </si>
  <si>
    <t>107° 21' 32.30" W</t>
  </si>
  <si>
    <t>Sandstone</t>
  </si>
  <si>
    <t>Sandstone at 1 Foot</t>
  </si>
  <si>
    <t>Should we label this is "Weathered Sandstone" under Subsurface Conditions?</t>
  </si>
  <si>
    <t>107° 19' 58.99" W</t>
  </si>
  <si>
    <t>107° 19' 17.86" W</t>
  </si>
  <si>
    <t>Silty clayey sand over silty sand</t>
  </si>
  <si>
    <t>Pipe isn't deeper than 9.5' in this section</t>
  </si>
  <si>
    <t xml:space="preserve">Rock excavation and backfill, </t>
  </si>
  <si>
    <t>Begin 10" HDD</t>
  </si>
  <si>
    <t>End 10" HDD</t>
  </si>
  <si>
    <t>Begin 12" HDD</t>
  </si>
  <si>
    <t>End 12" HDD</t>
  </si>
  <si>
    <t xml:space="preserve">10" </t>
  </si>
  <si>
    <t xml:space="preserve">10" HDD </t>
  </si>
  <si>
    <t>Total 10"</t>
  </si>
  <si>
    <t>Total 12"</t>
  </si>
  <si>
    <t>Total 6"</t>
  </si>
  <si>
    <t xml:space="preserve">12" </t>
  </si>
  <si>
    <t>12" HDD</t>
  </si>
  <si>
    <t>Total pipeline length</t>
  </si>
  <si>
    <t>Total 10" HDD</t>
  </si>
  <si>
    <t>Total 12" HDD</t>
  </si>
  <si>
    <t>Someone else needs to check my work here. I pulled it from the Potholing calcs before they were done-done</t>
  </si>
  <si>
    <t>PRV/Relief Vault</t>
  </si>
  <si>
    <t>1" ARV in PRV vault</t>
  </si>
  <si>
    <t>PRV Vault</t>
  </si>
  <si>
    <t>2" Vac Break w/ 1" ARV w/out meter can</t>
  </si>
  <si>
    <r>
      <t>36</t>
    </r>
    <r>
      <rPr>
        <sz val="11"/>
        <color rgb="FFFF0000"/>
        <rFont val="Calibri"/>
        <family val="2"/>
      </rPr>
      <t>° 02' 39.48" N</t>
    </r>
  </si>
  <si>
    <r>
      <t>36</t>
    </r>
    <r>
      <rPr>
        <sz val="11"/>
        <color rgb="FFFF0000"/>
        <rFont val="Calibri"/>
        <family val="2"/>
      </rPr>
      <t>° 02' 39.71" N</t>
    </r>
  </si>
  <si>
    <r>
      <t>36</t>
    </r>
    <r>
      <rPr>
        <sz val="11"/>
        <color rgb="FFFF0000"/>
        <rFont val="Calibri"/>
        <family val="2"/>
      </rPr>
      <t>° 02' 24.30" N</t>
    </r>
  </si>
  <si>
    <r>
      <t>36</t>
    </r>
    <r>
      <rPr>
        <sz val="11"/>
        <color rgb="FFFF0000"/>
        <rFont val="Calibri"/>
        <family val="2"/>
      </rPr>
      <t>° 02' 15.14" N</t>
    </r>
  </si>
  <si>
    <r>
      <t>36</t>
    </r>
    <r>
      <rPr>
        <sz val="11"/>
        <color rgb="FFFF0000"/>
        <rFont val="Calibri"/>
        <family val="2"/>
      </rPr>
      <t>° 02' 04.73" N</t>
    </r>
  </si>
  <si>
    <r>
      <t>36</t>
    </r>
    <r>
      <rPr>
        <sz val="11"/>
        <color rgb="FFFF0000"/>
        <rFont val="Calibri"/>
        <family val="2"/>
      </rPr>
      <t>° 01' 58.48" N</t>
    </r>
  </si>
  <si>
    <r>
      <t>36</t>
    </r>
    <r>
      <rPr>
        <sz val="11"/>
        <color rgb="FFFF0000"/>
        <rFont val="Calibri"/>
        <family val="2"/>
      </rPr>
      <t>° 01' 50.36" N</t>
    </r>
  </si>
  <si>
    <r>
      <t>36</t>
    </r>
    <r>
      <rPr>
        <sz val="11"/>
        <color rgb="FFFF0000"/>
        <rFont val="Calibri"/>
        <family val="2"/>
      </rPr>
      <t>° 01' 44.41" N</t>
    </r>
  </si>
  <si>
    <r>
      <t>36</t>
    </r>
    <r>
      <rPr>
        <sz val="11"/>
        <color rgb="FFFF0000"/>
        <rFont val="Calibri"/>
        <family val="2"/>
      </rPr>
      <t>° 01' 39.68" N</t>
    </r>
  </si>
  <si>
    <r>
      <t>36</t>
    </r>
    <r>
      <rPr>
        <sz val="11"/>
        <color rgb="FFFF0000"/>
        <rFont val="Calibri"/>
        <family val="2"/>
      </rPr>
      <t>° 01' 33.49" N</t>
    </r>
  </si>
  <si>
    <r>
      <t>36</t>
    </r>
    <r>
      <rPr>
        <sz val="11"/>
        <color rgb="FFFF0000"/>
        <rFont val="Calibri"/>
        <family val="2"/>
      </rPr>
      <t>° 01' 31.97" N</t>
    </r>
  </si>
  <si>
    <r>
      <t>36</t>
    </r>
    <r>
      <rPr>
        <sz val="11"/>
        <color rgb="FFFF0000"/>
        <rFont val="Calibri"/>
        <family val="2"/>
      </rPr>
      <t>° 01' 22.41" N</t>
    </r>
  </si>
  <si>
    <r>
      <t>36</t>
    </r>
    <r>
      <rPr>
        <sz val="11"/>
        <color rgb="FFFF0000"/>
        <rFont val="Calibri"/>
        <family val="2"/>
      </rPr>
      <t>° 01' 15.39" N</t>
    </r>
  </si>
  <si>
    <r>
      <t>36</t>
    </r>
    <r>
      <rPr>
        <sz val="11"/>
        <color rgb="FFFF0000"/>
        <rFont val="Calibri"/>
        <family val="2"/>
      </rPr>
      <t>° 01' 05.12" N</t>
    </r>
  </si>
  <si>
    <r>
      <t>36</t>
    </r>
    <r>
      <rPr>
        <sz val="11"/>
        <color rgb="FFFF0000"/>
        <rFont val="Calibri"/>
        <family val="2"/>
      </rPr>
      <t>° 00' 50.51" N</t>
    </r>
  </si>
  <si>
    <r>
      <t>36</t>
    </r>
    <r>
      <rPr>
        <sz val="11"/>
        <color rgb="FFFF0000"/>
        <rFont val="Calibri"/>
        <family val="2"/>
      </rPr>
      <t>° 00' 30.74" N</t>
    </r>
  </si>
  <si>
    <r>
      <t>36</t>
    </r>
    <r>
      <rPr>
        <sz val="11"/>
        <color rgb="FFFF0000"/>
        <rFont val="Calibri"/>
        <family val="2"/>
      </rPr>
      <t>° 00' 14.71" N</t>
    </r>
  </si>
  <si>
    <r>
      <t>35</t>
    </r>
    <r>
      <rPr>
        <sz val="11"/>
        <color rgb="FFFF0000"/>
        <rFont val="Calibri"/>
        <family val="2"/>
      </rPr>
      <t>° 59' 56.95" N</t>
    </r>
  </si>
  <si>
    <r>
      <t>35</t>
    </r>
    <r>
      <rPr>
        <sz val="11"/>
        <color rgb="FFFF0000"/>
        <rFont val="Calibri"/>
        <family val="2"/>
      </rPr>
      <t>° 59' 45.63" N</t>
    </r>
  </si>
  <si>
    <r>
      <t>35</t>
    </r>
    <r>
      <rPr>
        <sz val="11"/>
        <color rgb="FFFF0000"/>
        <rFont val="Calibri"/>
        <family val="2"/>
      </rPr>
      <t>° 59' 31.31" N</t>
    </r>
  </si>
  <si>
    <r>
      <t>35</t>
    </r>
    <r>
      <rPr>
        <sz val="11"/>
        <color rgb="FFFF0000"/>
        <rFont val="Calibri"/>
        <family val="2"/>
      </rPr>
      <t>° 59' 31.11" N</t>
    </r>
  </si>
  <si>
    <r>
      <t>35</t>
    </r>
    <r>
      <rPr>
        <sz val="11"/>
        <color rgb="FFFF0000"/>
        <rFont val="Calibri"/>
        <family val="2"/>
      </rPr>
      <t>° 59' 25.59" N</t>
    </r>
  </si>
  <si>
    <r>
      <t>35</t>
    </r>
    <r>
      <rPr>
        <sz val="11"/>
        <color rgb="FFFF0000"/>
        <rFont val="Calibri"/>
        <family val="2"/>
      </rPr>
      <t>° 59' 20.18" N</t>
    </r>
  </si>
  <si>
    <r>
      <t>35</t>
    </r>
    <r>
      <rPr>
        <sz val="11"/>
        <color rgb="FFFF0000"/>
        <rFont val="Calibri"/>
        <family val="2"/>
      </rPr>
      <t>° 58' 55.09" N</t>
    </r>
  </si>
  <si>
    <t>4-inch flush valve assembly with above- grade discharge, CIP.</t>
  </si>
  <si>
    <t>3-inch vacuum breaker with 2-inch air release valve assembly with enclosure, CIP</t>
  </si>
  <si>
    <t>Prefabricated pump station with plumbing tie-ins and all appurtenances, CIP</t>
  </si>
  <si>
    <t>Pump station foundation and interior slab, with tie-ins and appurtenances, CIP</t>
  </si>
  <si>
    <t>Surge tank building, incl. doors, hardware, floor drains, and all other structural elements not separately listed, CIP</t>
  </si>
  <si>
    <t>Surge tank building foundation and interior slab, with tie-ins and appurtenances, CIP</t>
  </si>
  <si>
    <t>Concrete driveways, walkways, HVAC pad, transformer pad, and all other site concrete work not separately listed, CIP</t>
  </si>
  <si>
    <t>Site earthwork and grading for sub-foundations, pads and driveways, incl. all earthwork and imported fill material, and material removal within the ROW for the pump station and surge tanks not separately listed, per plans, specifications and geotechnical report, CIP. Excludes surfacing material and riprap.</t>
  </si>
  <si>
    <t>Pump/ surge tank site piping, incl. all pipe, flush lines, drains, appurtenances, and fittings within the pump site ROW not separately listed, CIP.  Excludes flush valves, butterfly valves, gate valves, and 16-inch main line beyond the wyes.</t>
  </si>
  <si>
    <t>Surge tank building electrical (incl. power, main disconnect, breakers, lightning protection, grounding, alarm system, solenoid system, control wiring, pressure transducers, lighting, HVAC, TVSS, and all other electrical equipment not separately listed, CIP</t>
  </si>
  <si>
    <t>Pump station building electrical, incl. power supply, exterior main disconnect, TVSS, alarm system, lightning protection, SCADA panel, SCADA connection and all other electrical equipment not separately listed or included in pump station bid item, CIP. Excludes electrical components included in pre-fab pump station bid item.</t>
  </si>
  <si>
    <t>Road and Utility Crossings</t>
  </si>
  <si>
    <t>Waterline line crossing location and exposure of waterlines per utility company requirements, CIP.</t>
  </si>
  <si>
    <t>Powerlines</t>
  </si>
  <si>
    <t>Powerline Service Allowance</t>
  </si>
  <si>
    <t>Draft Quantity Summary</t>
  </si>
  <si>
    <t>Horizontal Directional Drilling, including 24-inch HDPE DR 11 carrier pipe and all activities for construction, CIP.</t>
  </si>
  <si>
    <t>24-inch Butterfly valve with bypass assembly, CIP.</t>
  </si>
  <si>
    <t>TOTAL :</t>
  </si>
  <si>
    <t>NNMP Water Supply Project
Alternative #1 HDD Bluff Road</t>
  </si>
  <si>
    <t>Re-seeding of Pumping Plant site, CIP</t>
  </si>
  <si>
    <t>24-inch PVC DR 18 C900 Pipeline, with appurtenances, CIP. Includes fusible or bell and spigot joint as indicated on plans and specifications.</t>
  </si>
  <si>
    <t>Horizontal Directional Drilling at mesa, including 24-inch HDPE DR11 carrier pipe and all activities for construction, CIP.</t>
  </si>
  <si>
    <t>24-inch Butterfly valve without bypass assembly (site valves), CIP.</t>
  </si>
  <si>
    <t>Pumping Plant Pump and Surge Tank Site</t>
  </si>
  <si>
    <t>Pumping Plant Site fencing (8 ft. with 3-strand barbed wire), incl. 20’ double swinging gates and removal of existing fence and gates, CIP.</t>
  </si>
  <si>
    <t>Pump &amp; surge tank site electrical (incl. power to pump station and surge tank buildings, primary conduit, and guard posts, grounding, control wiring between pump station and surge tank bldg, and all other electrical equipment not separately listed), CIP. Excludes primary pole, primary conductor, transformer and meter provided by utility.</t>
  </si>
  <si>
    <t>SCADA equipment for pump station site, including radios, RTU/PLCs,  antennas, antenna masts, and all other SCADA equipment not separately listed, CIP</t>
  </si>
  <si>
    <t>TOTAL:</t>
  </si>
  <si>
    <t>Cathodic protection of Butterfly valve assemblies, CIP.</t>
  </si>
  <si>
    <t>NNMP Water Supply Project
Alternative #4 Pumping Plant and Reroute</t>
  </si>
  <si>
    <t>Fruitland Canal crossing, CIP. Excludes carrier pipe.</t>
  </si>
  <si>
    <t>36-inch diameter 0.375-inch wall bore and jack cased road crossings, incl. steel casing and end seals, CIP. Excludes carrier pipe.</t>
  </si>
  <si>
    <t>Gas/petroleum line crossing, incl. 36-inch casing, with petroleum-resistant gaskets and end seals, CIP. Covers all co-located petroleum lines. Excludes carrier pipe.</t>
  </si>
  <si>
    <r>
      <rPr>
        <sz val="10"/>
        <rFont val="Calibri"/>
        <family val="2"/>
      </rPr>
      <t>2000 Gallon surge tank incl. all piping, fittings, and appurtenances not separat</t>
    </r>
    <r>
      <rPr>
        <sz val="10"/>
        <color rgb="FF000000"/>
        <rFont val="Calibri"/>
        <family val="2"/>
      </rPr>
      <t>ely listed, CIP</t>
    </r>
  </si>
  <si>
    <t>NNMP Water Supply Project
Alternative #5 Pipe Repair and Slope Stabilization</t>
  </si>
  <si>
    <t xml:space="preserve">Tie In to Existing NNMP Waterline, with appurtenances, CIP. </t>
  </si>
  <si>
    <t xml:space="preserve">Repairs to 24-inch PVC DR 18 C900 Pipeline, with appurtenances, CIP. </t>
  </si>
  <si>
    <t>NNMP Water Supply Project
Alternative #6 HDD Mesa</t>
  </si>
  <si>
    <t xml:space="preserve">Tie In to Existing NNMP Waterline, with transitions from HDPE to PVC, with appurtenances, CIP. </t>
  </si>
  <si>
    <t>Soil tie back system construction on Bluff Road mesa following NNMP waterline, CIP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</si>
</sst>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quot;24.&quot;#"/>
    <numFmt numFmtId="165" formatCode="&quot;25.&quot;#"/>
    <numFmt numFmtId="166" formatCode="00\+00.00"/>
    <numFmt numFmtId="167" formatCode="[$-409]mmmm\ d\,\ yyyy;@"/>
    <numFmt numFmtId="168" formatCode="0.00000"/>
    <numFmt numFmtId="169" formatCode="000\+00.00"/>
    <numFmt numFmtId="170" formatCode="_(* #,##0_);_(* \(#,##0\);_(* &quot;-&quot;??_);_(@_)"/>
    <numFmt numFmtId="171" formatCode="0.0"/>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sz val="10"/>
      <name val="Calibri"/>
      <family val="2"/>
    </font>
    <font>
      <sz val="11"/>
      <name val="Calibri"/>
      <family val="2"/>
    </font>
    <font>
      <b/>
      <sz val="11"/>
      <name val="Calibri"/>
      <family val="2"/>
    </font>
    <font>
      <b/>
      <sz val="10"/>
      <name val="Calibri"/>
      <family val="2"/>
    </font>
    <font>
      <sz val="9"/>
      <name val="Calibri"/>
      <family val="2"/>
    </font>
    <font>
      <sz val="10"/>
      <color rgb="FF9C0006"/>
      <name val="Arial"/>
      <family val="2"/>
    </font>
    <font>
      <sz val="10"/>
      <color rgb="FFFF0000"/>
      <name val="Arial"/>
      <family val="2"/>
    </font>
    <font>
      <sz val="10"/>
      <color rgb="FF000000"/>
      <name val="Calibri"/>
      <family val="2"/>
    </font>
    <font>
      <sz val="10"/>
      <color rgb="FFFF0000"/>
      <name val="Calibri"/>
      <family val="2"/>
    </font>
    <font>
      <sz val="10"/>
      <color rgb="FF002060"/>
      <name val="Times New Roman"/>
      <family val="1"/>
    </font>
    <font>
      <sz val="10"/>
      <color theme="1"/>
      <name val="Times New Roman"/>
      <family val="1"/>
    </font>
    <font>
      <i/>
      <sz val="11"/>
      <color theme="1"/>
      <name val="Calibri"/>
      <family val="2"/>
      <scheme val="minor"/>
    </font>
    <font>
      <sz val="11"/>
      <name val="Calibri"/>
      <family val="2"/>
      <scheme val="minor"/>
    </font>
    <font>
      <sz val="10"/>
      <color rgb="FFC00000"/>
      <name val="Arial"/>
      <family val="2"/>
    </font>
    <font>
      <sz val="11"/>
      <color theme="1"/>
      <name val="Calibri"/>
      <family val="2"/>
      <scheme val="minor"/>
    </font>
    <font>
      <b/>
      <sz val="12"/>
      <name val="Calibri"/>
      <family val="2"/>
      <scheme val="minor"/>
    </font>
    <font>
      <b/>
      <u/>
      <sz val="14"/>
      <color theme="1"/>
      <name val="Calibri"/>
      <family val="2"/>
      <scheme val="minor"/>
    </font>
    <font>
      <sz val="10"/>
      <name val="Calibri"/>
      <family val="2"/>
      <scheme val="minor"/>
    </font>
    <font>
      <sz val="9"/>
      <color indexed="81"/>
      <name val="Tahoma"/>
      <family val="2"/>
    </font>
    <font>
      <b/>
      <sz val="9"/>
      <color indexed="81"/>
      <name val="Tahoma"/>
      <family val="2"/>
    </font>
    <font>
      <b/>
      <sz val="14"/>
      <name val="Calibri"/>
      <family val="2"/>
      <scheme val="minor"/>
    </font>
    <font>
      <b/>
      <sz val="11"/>
      <color theme="3" tint="0.39997558519241921"/>
      <name val="Calibri"/>
      <family val="2"/>
      <scheme val="minor"/>
    </font>
    <font>
      <sz val="11"/>
      <color theme="3" tint="0.39997558519241921"/>
      <name val="Calibri"/>
      <family val="2"/>
      <scheme val="minor"/>
    </font>
    <font>
      <sz val="10"/>
      <color theme="3" tint="0.39997558519241921"/>
      <name val="Arial"/>
      <family val="2"/>
    </font>
    <font>
      <sz val="12"/>
      <color theme="3" tint="0.39997558519241921"/>
      <name val="Calibri"/>
      <family val="2"/>
      <scheme val="minor"/>
    </font>
    <font>
      <b/>
      <sz val="12"/>
      <color theme="3" tint="0.39997558519241921"/>
      <name val="Calibri"/>
      <family val="2"/>
      <scheme val="minor"/>
    </font>
    <font>
      <sz val="12"/>
      <color rgb="FFFF0000"/>
      <name val="Calibri"/>
      <family val="2"/>
      <scheme val="minor"/>
    </font>
    <font>
      <sz val="10"/>
      <name val="Arial"/>
      <family val="2"/>
    </font>
    <font>
      <sz val="12"/>
      <name val="Calibri"/>
      <family val="2"/>
      <scheme val="minor"/>
    </font>
    <font>
      <b/>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FF0000"/>
      <name val="Arial"/>
      <family val="2"/>
    </font>
    <font>
      <b/>
      <sz val="14"/>
      <color rgb="FFFF0000"/>
      <name val="Calibri"/>
      <family val="2"/>
      <scheme val="minor"/>
    </font>
    <font>
      <b/>
      <sz val="13"/>
      <color rgb="FFFF0000"/>
      <name val="Calibri"/>
      <family val="2"/>
      <scheme val="minor"/>
    </font>
    <font>
      <sz val="11"/>
      <color rgb="FFFF0000"/>
      <name val="Calibri"/>
      <family val="2"/>
    </font>
    <font>
      <b/>
      <sz val="12"/>
      <color rgb="FFFF0000"/>
      <name val="Calibri"/>
      <family val="2"/>
      <scheme val="minor"/>
    </font>
    <font>
      <sz val="11"/>
      <color indexed="8"/>
      <name val="Calibri"/>
      <family val="2"/>
    </font>
    <font>
      <sz val="11"/>
      <color indexed="10"/>
      <name val="Calibri"/>
      <family val="2"/>
    </font>
    <font>
      <sz val="11"/>
      <color rgb="FF9C0006"/>
      <name val="Calibri"/>
      <family val="2"/>
      <scheme val="minor"/>
    </font>
    <font>
      <b/>
      <sz val="18"/>
      <color theme="3"/>
      <name val="Cambria"/>
      <family val="2"/>
      <scheme val="major"/>
    </font>
    <font>
      <sz val="11"/>
      <color rgb="FF9C650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u/>
      <sz val="11"/>
      <color theme="10"/>
      <name val="Calibri"/>
      <family val="2"/>
      <scheme val="minor"/>
    </font>
    <font>
      <b/>
      <sz val="10"/>
      <color rgb="FFFF0000"/>
      <name val="Arial"/>
      <family val="2"/>
    </font>
    <font>
      <sz val="11"/>
      <color indexed="20"/>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u/>
      <sz val="11"/>
      <color indexed="12"/>
      <name val="Calibri"/>
      <family val="2"/>
      <scheme val="minor"/>
    </font>
  </fonts>
  <fills count="58">
    <fill>
      <patternFill patternType="none"/>
    </fill>
    <fill>
      <patternFill patternType="gray125"/>
    </fill>
    <fill>
      <patternFill patternType="solid">
        <fgColor rgb="FFFFC7CE"/>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06">
    <xf numFmtId="0" fontId="0" fillId="0" borderId="0"/>
    <xf numFmtId="0" fontId="14" fillId="2" borderId="0" applyNumberFormat="0" applyBorder="0" applyAlignment="0" applyProtection="0"/>
    <xf numFmtId="0" fontId="8" fillId="0" borderId="0"/>
    <xf numFmtId="0" fontId="5" fillId="0" borderId="0"/>
    <xf numFmtId="43" fontId="3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42" fillId="6" borderId="0" applyNumberFormat="0" applyBorder="0" applyAlignment="0" applyProtection="0"/>
    <xf numFmtId="0" fontId="43" fillId="8" borderId="23" applyNumberFormat="0" applyAlignment="0" applyProtection="0"/>
    <xf numFmtId="0" fontId="44" fillId="9" borderId="24" applyNumberFormat="0" applyAlignment="0" applyProtection="0"/>
    <xf numFmtId="0" fontId="45" fillId="9" borderId="23" applyNumberFormat="0" applyAlignment="0" applyProtection="0"/>
    <xf numFmtId="0" fontId="46" fillId="0" borderId="25" applyNumberFormat="0" applyFill="0" applyAlignment="0" applyProtection="0"/>
    <xf numFmtId="0" fontId="47" fillId="10" borderId="26"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28" applyNumberFormat="0" applyFill="0" applyAlignment="0" applyProtection="0"/>
    <xf numFmtId="0" fontId="51"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1"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1"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51"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51"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51"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59" fillId="2" borderId="0" applyNumberFormat="0" applyBorder="0" applyAlignment="0" applyProtection="0"/>
    <xf numFmtId="0" fontId="4" fillId="11" borderId="27" applyNumberFormat="0" applyFont="0" applyAlignment="0" applyProtection="0"/>
    <xf numFmtId="0" fontId="60" fillId="0" borderId="0" applyNumberFormat="0" applyFill="0" applyBorder="0" applyAlignment="0" applyProtection="0"/>
    <xf numFmtId="0" fontId="61" fillId="7" borderId="0" applyNumberFormat="0" applyBorder="0" applyAlignment="0" applyProtection="0"/>
    <xf numFmtId="0" fontId="51" fillId="15" borderId="0" applyNumberFormat="0" applyBorder="0" applyAlignment="0" applyProtection="0"/>
    <xf numFmtId="0" fontId="51" fillId="19" borderId="0" applyNumberFormat="0" applyBorder="0" applyAlignment="0" applyProtection="0"/>
    <xf numFmtId="0" fontId="51" fillId="23" borderId="0" applyNumberFormat="0" applyBorder="0" applyAlignment="0" applyProtection="0"/>
    <xf numFmtId="0" fontId="51" fillId="27"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 fillId="0" borderId="0"/>
    <xf numFmtId="0" fontId="5" fillId="0" borderId="0"/>
    <xf numFmtId="0" fontId="57" fillId="0" borderId="0"/>
    <xf numFmtId="0" fontId="5" fillId="0" borderId="0"/>
    <xf numFmtId="44" fontId="5" fillId="0" borderId="0" applyFont="0" applyFill="0" applyBorder="0" applyAlignment="0" applyProtection="0"/>
    <xf numFmtId="0" fontId="57" fillId="36"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2"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0" fontId="57" fillId="39" borderId="0" applyNumberFormat="0" applyBorder="0" applyAlignment="0" applyProtection="0"/>
    <xf numFmtId="0" fontId="57" fillId="42" borderId="0" applyNumberFormat="0" applyBorder="0" applyAlignment="0" applyProtection="0"/>
    <xf numFmtId="0" fontId="57" fillId="45" borderId="0" applyNumberFormat="0" applyBorder="0" applyAlignment="0" applyProtection="0"/>
    <xf numFmtId="0" fontId="62" fillId="46" borderId="0" applyNumberFormat="0" applyBorder="0" applyAlignment="0" applyProtection="0"/>
    <xf numFmtId="0" fontId="62" fillId="43" borderId="0" applyNumberFormat="0" applyBorder="0" applyAlignment="0" applyProtection="0"/>
    <xf numFmtId="0" fontId="62" fillId="44"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50" borderId="0" applyNumberFormat="0" applyBorder="0" applyAlignment="0" applyProtection="0"/>
    <xf numFmtId="0" fontId="62" fillId="51" borderId="0" applyNumberFormat="0" applyBorder="0" applyAlignment="0" applyProtection="0"/>
    <xf numFmtId="0" fontId="62" fillId="52"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53" borderId="0" applyNumberFormat="0" applyBorder="0" applyAlignment="0" applyProtection="0"/>
    <xf numFmtId="0" fontId="63" fillId="37" borderId="0" applyNumberFormat="0" applyBorder="0" applyAlignment="0" applyProtection="0"/>
    <xf numFmtId="0" fontId="64" fillId="54" borderId="29" applyNumberFormat="0" applyAlignment="0" applyProtection="0"/>
    <xf numFmtId="0" fontId="65" fillId="55" borderId="30" applyNumberFormat="0" applyAlignment="0" applyProtection="0"/>
    <xf numFmtId="43" fontId="5" fillId="0" borderId="0" applyFont="0" applyFill="0" applyBorder="0" applyAlignment="0" applyProtection="0"/>
    <xf numFmtId="0" fontId="66" fillId="0" borderId="0" applyNumberFormat="0" applyFill="0" applyBorder="0" applyAlignment="0" applyProtection="0"/>
    <xf numFmtId="0" fontId="67" fillId="38" borderId="0" applyNumberFormat="0" applyBorder="0" applyAlignment="0" applyProtection="0"/>
    <xf numFmtId="0" fontId="68" fillId="0" borderId="31" applyNumberFormat="0" applyFill="0" applyAlignment="0" applyProtection="0"/>
    <xf numFmtId="0" fontId="69" fillId="0" borderId="32" applyNumberFormat="0" applyFill="0" applyAlignment="0" applyProtection="0"/>
    <xf numFmtId="0" fontId="70" fillId="0" borderId="33" applyNumberFormat="0" applyFill="0" applyAlignment="0" applyProtection="0"/>
    <xf numFmtId="0" fontId="70" fillId="0" borderId="0" applyNumberFormat="0" applyFill="0" applyBorder="0" applyAlignment="0" applyProtection="0"/>
    <xf numFmtId="0" fontId="71" fillId="41" borderId="29" applyNumberFormat="0" applyAlignment="0" applyProtection="0"/>
    <xf numFmtId="0" fontId="72" fillId="0" borderId="34" applyNumberFormat="0" applyFill="0" applyAlignment="0" applyProtection="0"/>
    <xf numFmtId="0" fontId="73" fillId="56" borderId="0" applyNumberFormat="0" applyBorder="0" applyAlignment="0" applyProtection="0"/>
    <xf numFmtId="0" fontId="57" fillId="57" borderId="35" applyNumberFormat="0" applyFont="0" applyAlignment="0" applyProtection="0"/>
    <xf numFmtId="0" fontId="74" fillId="54" borderId="36" applyNumberFormat="0" applyAlignment="0" applyProtection="0"/>
    <xf numFmtId="9" fontId="5" fillId="0" borderId="0" applyFont="0" applyFill="0" applyBorder="0" applyAlignment="0" applyProtection="0"/>
    <xf numFmtId="0" fontId="75" fillId="0" borderId="0" applyNumberFormat="0" applyFill="0" applyBorder="0" applyAlignment="0" applyProtection="0"/>
    <xf numFmtId="0" fontId="76" fillId="0" borderId="37" applyNumberFormat="0" applyFill="0" applyAlignment="0" applyProtection="0"/>
    <xf numFmtId="0" fontId="58"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3" fillId="0" borderId="0"/>
    <xf numFmtId="0" fontId="3" fillId="17" borderId="0" applyNumberFormat="0" applyBorder="0" applyAlignment="0" applyProtection="0"/>
    <xf numFmtId="43" fontId="3" fillId="0" borderId="0" applyFont="0" applyFill="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0" borderId="0" applyNumberFormat="0" applyBorder="0" applyAlignment="0" applyProtection="0"/>
    <xf numFmtId="44" fontId="3" fillId="0" borderId="0" applyFont="0" applyFill="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22" borderId="0" applyNumberFormat="0" applyBorder="0" applyAlignment="0" applyProtection="0"/>
    <xf numFmtId="0" fontId="77" fillId="0" borderId="0" applyNumberFormat="0" applyFill="0" applyBorder="0" applyAlignment="0" applyProtection="0"/>
    <xf numFmtId="0" fontId="3" fillId="21" borderId="0" applyNumberFormat="0" applyBorder="0" applyAlignment="0" applyProtection="0"/>
    <xf numFmtId="0" fontId="3" fillId="18" borderId="0" applyNumberFormat="0" applyBorder="0" applyAlignment="0" applyProtection="0"/>
    <xf numFmtId="0" fontId="5" fillId="0" borderId="0"/>
    <xf numFmtId="0" fontId="3" fillId="13" borderId="0" applyNumberFormat="0" applyBorder="0" applyAlignment="0" applyProtection="0"/>
    <xf numFmtId="0" fontId="3" fillId="11" borderId="27"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3"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4" fillId="54" borderId="38" applyNumberFormat="0" applyAlignment="0" applyProtection="0"/>
    <xf numFmtId="0" fontId="71" fillId="41" borderId="38" applyNumberFormat="0" applyAlignment="0" applyProtection="0"/>
    <xf numFmtId="0" fontId="57" fillId="57" borderId="39" applyNumberFormat="0" applyFont="0" applyAlignment="0" applyProtection="0"/>
    <xf numFmtId="0" fontId="74" fillId="54" borderId="40" applyNumberFormat="0" applyAlignment="0" applyProtection="0"/>
    <xf numFmtId="0" fontId="76" fillId="0" borderId="41" applyNumberFormat="0" applyFill="0" applyAlignment="0" applyProtection="0"/>
    <xf numFmtId="0" fontId="64" fillId="54" borderId="42" applyNumberFormat="0" applyAlignment="0" applyProtection="0"/>
    <xf numFmtId="0" fontId="71" fillId="41" borderId="42" applyNumberFormat="0" applyAlignment="0" applyProtection="0"/>
    <xf numFmtId="0" fontId="57" fillId="57" borderId="43" applyNumberFormat="0" applyFont="0" applyAlignment="0" applyProtection="0"/>
    <xf numFmtId="0" fontId="74" fillId="54" borderId="44" applyNumberFormat="0" applyAlignment="0" applyProtection="0"/>
    <xf numFmtId="0" fontId="76" fillId="0" borderId="45" applyNumberFormat="0" applyFill="0" applyAlignment="0" applyProtection="0"/>
    <xf numFmtId="9" fontId="3"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42" borderId="0" applyNumberFormat="0" applyBorder="0" applyAlignment="0" applyProtection="0"/>
    <xf numFmtId="0" fontId="1" fillId="18" borderId="0" applyNumberFormat="0" applyBorder="0" applyAlignment="0" applyProtection="0"/>
    <xf numFmtId="0" fontId="1" fillId="44" borderId="0" applyNumberFormat="0" applyBorder="0" applyAlignment="0" applyProtection="0"/>
    <xf numFmtId="0" fontId="1" fillId="39" borderId="0" applyNumberFormat="0" applyBorder="0" applyAlignment="0" applyProtection="0"/>
    <xf numFmtId="0" fontId="1" fillId="30" borderId="0" applyNumberFormat="0" applyBorder="0" applyAlignment="0" applyProtection="0"/>
    <xf numFmtId="0" fontId="1" fillId="45" borderId="0" applyNumberFormat="0" applyBorder="0" applyAlignment="0" applyProtection="0"/>
    <xf numFmtId="0" fontId="51" fillId="46" borderId="0" applyNumberFormat="0" applyBorder="0" applyAlignment="0" applyProtection="0"/>
    <xf numFmtId="0" fontId="51" fillId="44" borderId="0" applyNumberFormat="0" applyBorder="0" applyAlignment="0" applyProtection="0"/>
    <xf numFmtId="0" fontId="51" fillId="47"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47" borderId="0" applyNumberFormat="0" applyBorder="0" applyAlignment="0" applyProtection="0"/>
    <xf numFmtId="0" fontId="79" fillId="2" borderId="0" applyNumberFormat="0" applyBorder="0" applyAlignment="0" applyProtection="0"/>
    <xf numFmtId="0" fontId="45" fillId="54" borderId="23" applyNumberFormat="0" applyAlignment="0" applyProtection="0"/>
    <xf numFmtId="43" fontId="57" fillId="0" borderId="0" applyFont="0" applyFill="0" applyBorder="0" applyAlignment="0" applyProtection="0"/>
    <xf numFmtId="44" fontId="57" fillId="0" borderId="0" applyFont="0" applyFill="0" applyBorder="0" applyAlignment="0" applyProtection="0"/>
    <xf numFmtId="0" fontId="80" fillId="0" borderId="31" applyNumberFormat="0" applyFill="0" applyAlignment="0" applyProtection="0"/>
    <xf numFmtId="0" fontId="81" fillId="0" borderId="21" applyNumberFormat="0" applyFill="0" applyAlignment="0" applyProtection="0"/>
    <xf numFmtId="0" fontId="82" fillId="0" borderId="33" applyNumberFormat="0" applyFill="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1" fillId="0" borderId="0"/>
    <xf numFmtId="0" fontId="57" fillId="11" borderId="27" applyNumberFormat="0" applyFont="0" applyAlignment="0" applyProtection="0"/>
    <xf numFmtId="0" fontId="44" fillId="54" borderId="24" applyNumberFormat="0" applyAlignment="0" applyProtection="0"/>
    <xf numFmtId="0" fontId="50" fillId="0" borderId="45" applyNumberFormat="0" applyFill="0" applyAlignment="0" applyProtection="0"/>
  </cellStyleXfs>
  <cellXfs count="187">
    <xf numFmtId="0" fontId="0" fillId="0" borderId="0" xfId="0"/>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Border="1" applyAlignment="1">
      <alignment vertical="center"/>
    </xf>
    <xf numFmtId="0" fontId="0" fillId="0" borderId="0" xfId="0" applyAlignment="1">
      <alignment vertical="center"/>
    </xf>
    <xf numFmtId="0" fontId="8" fillId="0" borderId="0" xfId="0" applyFont="1" applyBorder="1" applyAlignment="1">
      <alignment vertical="center"/>
    </xf>
    <xf numFmtId="0" fontId="8" fillId="0" borderId="1" xfId="0" applyFont="1" applyBorder="1" applyAlignment="1">
      <alignment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8"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0" fillId="0" borderId="0" xfId="0" applyBorder="1"/>
    <xf numFmtId="0" fontId="9" fillId="0" borderId="1" xfId="0" applyFont="1" applyFill="1" applyBorder="1" applyAlignment="1">
      <alignment vertical="center" wrapText="1"/>
    </xf>
    <xf numFmtId="0" fontId="8" fillId="0" borderId="0" xfId="0" applyFont="1" applyBorder="1" applyAlignment="1">
      <alignment horizontal="left" vertical="center"/>
    </xf>
    <xf numFmtId="0" fontId="8" fillId="0" borderId="1" xfId="0" applyFont="1" applyBorder="1" applyAlignment="1">
      <alignment horizontal="left" vertical="center"/>
    </xf>
    <xf numFmtId="0" fontId="9" fillId="0" borderId="0" xfId="0" applyFont="1" applyAlignment="1">
      <alignment horizontal="left" vertical="center" wrapText="1"/>
    </xf>
    <xf numFmtId="0" fontId="8" fillId="0" borderId="0" xfId="0" applyFont="1" applyFill="1" applyBorder="1" applyAlignment="1">
      <alignment vertical="center"/>
    </xf>
    <xf numFmtId="0" fontId="9"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7" fillId="0" borderId="1" xfId="0" applyFont="1" applyBorder="1" applyAlignment="1">
      <alignment horizontal="justify" vertical="center" wrapText="1"/>
    </xf>
    <xf numFmtId="0" fontId="15" fillId="0" borderId="0" xfId="0" applyFont="1" applyBorder="1" applyAlignment="1">
      <alignment vertical="center"/>
    </xf>
    <xf numFmtId="0" fontId="15" fillId="0" borderId="1" xfId="0" applyFont="1" applyBorder="1" applyAlignment="1">
      <alignment vertical="center"/>
    </xf>
    <xf numFmtId="0" fontId="0" fillId="0" borderId="0" xfId="0" applyFont="1" applyBorder="1"/>
    <xf numFmtId="164" fontId="18" fillId="0" borderId="3" xfId="0" applyNumberFormat="1" applyFont="1" applyBorder="1" applyAlignment="1">
      <alignment horizontal="center" vertical="center"/>
    </xf>
    <xf numFmtId="0" fontId="0" fillId="0" borderId="0" xfId="0" quotePrefix="1"/>
    <xf numFmtId="0" fontId="0" fillId="3" borderId="0" xfId="0" applyFill="1"/>
    <xf numFmtId="0" fontId="0" fillId="0" borderId="0" xfId="0" applyAlignment="1">
      <alignment horizontal="center" vertical="center"/>
    </xf>
    <xf numFmtId="0" fontId="0" fillId="0" borderId="0" xfId="0" applyFill="1"/>
    <xf numFmtId="165" fontId="19" fillId="0" borderId="3" xfId="0" applyNumberFormat="1" applyFont="1" applyBorder="1" applyAlignment="1">
      <alignment horizontal="center" vertical="center"/>
    </xf>
    <xf numFmtId="0" fontId="0" fillId="0" borderId="0" xfId="0" applyAlignment="1">
      <alignment horizontal="right"/>
    </xf>
    <xf numFmtId="0" fontId="20" fillId="0" borderId="0" xfId="0" applyFont="1" applyAlignment="1">
      <alignment horizontal="right"/>
    </xf>
    <xf numFmtId="0" fontId="20" fillId="0" borderId="0" xfId="0" applyFont="1"/>
    <xf numFmtId="164" fontId="18" fillId="0" borderId="4" xfId="0" applyNumberFormat="1" applyFont="1" applyBorder="1" applyAlignment="1">
      <alignment horizontal="center" vertical="center"/>
    </xf>
    <xf numFmtId="165" fontId="19"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166" fontId="0" fillId="0" borderId="0" xfId="0" applyNumberFormat="1" applyFont="1" applyBorder="1"/>
    <xf numFmtId="166" fontId="0" fillId="0" borderId="0" xfId="0" applyNumberFormat="1" applyFont="1" applyFill="1" applyBorder="1"/>
    <xf numFmtId="166" fontId="21" fillId="0" borderId="0" xfId="2" applyNumberFormat="1" applyFont="1" applyBorder="1" applyAlignment="1">
      <alignment horizontal="center"/>
    </xf>
    <xf numFmtId="0" fontId="8" fillId="0" borderId="0" xfId="0" applyFont="1"/>
    <xf numFmtId="0" fontId="8" fillId="0" borderId="0" xfId="1" applyFont="1" applyFill="1"/>
    <xf numFmtId="0" fontId="22" fillId="0" borderId="0" xfId="0" applyFont="1"/>
    <xf numFmtId="1" fontId="9" fillId="0" borderId="1" xfId="0" applyNumberFormat="1" applyFont="1" applyBorder="1" applyAlignment="1">
      <alignment horizontal="center" vertical="center" wrapText="1"/>
    </xf>
    <xf numFmtId="0" fontId="8" fillId="0" borderId="0" xfId="0" applyFont="1" applyFill="1"/>
    <xf numFmtId="165" fontId="19" fillId="0" borderId="3" xfId="0" applyNumberFormat="1" applyFont="1" applyBorder="1" applyAlignment="1">
      <alignment horizontal="left" vertical="center"/>
    </xf>
    <xf numFmtId="0" fontId="8" fillId="0" borderId="0" xfId="0" quotePrefix="1" applyFont="1"/>
    <xf numFmtId="2" fontId="0" fillId="0" borderId="0" xfId="0" applyNumberFormat="1"/>
    <xf numFmtId="1" fontId="0" fillId="3" borderId="0" xfId="0" applyNumberFormat="1" applyFill="1"/>
    <xf numFmtId="164" fontId="18" fillId="0" borderId="0" xfId="0" applyNumberFormat="1" applyFont="1" applyBorder="1" applyAlignment="1">
      <alignment horizontal="center" vertical="center"/>
    </xf>
    <xf numFmtId="2" fontId="8" fillId="0" borderId="0" xfId="0" quotePrefix="1" applyNumberFormat="1" applyFont="1"/>
    <xf numFmtId="0" fontId="23" fillId="0" borderId="0" xfId="0" applyFont="1"/>
    <xf numFmtId="3" fontId="9" fillId="0" borderId="1" xfId="0" applyNumberFormat="1" applyFont="1" applyFill="1" applyBorder="1" applyAlignment="1">
      <alignment horizontal="center" vertical="center" wrapText="1"/>
    </xf>
    <xf numFmtId="0" fontId="0" fillId="0" borderId="0" xfId="0" applyFill="1" applyBorder="1" applyAlignment="1">
      <alignment vertical="center"/>
    </xf>
    <xf numFmtId="0" fontId="12"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166" fontId="8" fillId="0" borderId="0" xfId="0" applyNumberFormat="1" applyFont="1" applyBorder="1"/>
    <xf numFmtId="1" fontId="0" fillId="0" borderId="0" xfId="0" applyNumberFormat="1" applyFill="1"/>
    <xf numFmtId="0" fontId="0" fillId="0" borderId="0" xfId="0" applyFill="1" applyBorder="1"/>
    <xf numFmtId="0" fontId="0" fillId="0" borderId="0" xfId="0" applyNumberFormat="1" applyFill="1"/>
    <xf numFmtId="0" fontId="17" fillId="0" borderId="1" xfId="0" applyFont="1" applyFill="1" applyBorder="1" applyAlignment="1">
      <alignment vertical="center"/>
    </xf>
    <xf numFmtId="0" fontId="17" fillId="0" borderId="1" xfId="0"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5" fillId="0" borderId="0" xfId="0" applyFont="1" applyBorder="1" applyAlignment="1">
      <alignment vertical="center"/>
    </xf>
    <xf numFmtId="0" fontId="9" fillId="0" borderId="0" xfId="0" applyFont="1" applyBorder="1" applyAlignment="1">
      <alignment vertical="center"/>
    </xf>
    <xf numFmtId="0" fontId="9" fillId="0" borderId="0" xfId="0" applyFont="1" applyAlignment="1">
      <alignment wrapText="1"/>
    </xf>
    <xf numFmtId="0" fontId="9" fillId="0" borderId="7" xfId="0" applyFont="1" applyFill="1" applyBorder="1" applyAlignment="1">
      <alignment horizontal="center" vertical="center" wrapText="1"/>
    </xf>
    <xf numFmtId="0" fontId="10" fillId="0" borderId="0" xfId="0" applyFont="1" applyBorder="1" applyAlignment="1">
      <alignment vertical="center"/>
    </xf>
    <xf numFmtId="0" fontId="11" fillId="0" borderId="0" xfId="0" applyFont="1" applyBorder="1" applyAlignment="1">
      <alignment horizontal="left" vertical="center" indent="17"/>
    </xf>
    <xf numFmtId="0" fontId="10" fillId="0" borderId="0" xfId="0" applyFont="1" applyBorder="1" applyAlignment="1">
      <alignment horizontal="right" vertical="center"/>
    </xf>
    <xf numFmtId="0" fontId="10" fillId="0" borderId="2" xfId="0" applyFont="1" applyBorder="1" applyAlignment="1">
      <alignment vertical="center"/>
    </xf>
    <xf numFmtId="0" fontId="11" fillId="0" borderId="0" xfId="0" applyFont="1" applyBorder="1" applyAlignment="1">
      <alignment vertical="center"/>
    </xf>
    <xf numFmtId="0" fontId="9" fillId="0" borderId="0" xfId="0" applyFont="1" applyFill="1" applyBorder="1" applyAlignment="1">
      <alignment vertical="center"/>
    </xf>
    <xf numFmtId="0" fontId="11" fillId="0" borderId="2" xfId="0" applyFont="1" applyBorder="1" applyAlignment="1">
      <alignment vertical="center"/>
    </xf>
    <xf numFmtId="0" fontId="11" fillId="0" borderId="0" xfId="0" applyFont="1" applyBorder="1" applyAlignment="1">
      <alignment horizontal="left" vertical="center" indent="8"/>
    </xf>
    <xf numFmtId="0" fontId="10" fillId="0" borderId="0" xfId="0" applyFont="1" applyFill="1" applyBorder="1" applyAlignment="1">
      <alignment horizontal="left" vertical="center" indent="8"/>
    </xf>
    <xf numFmtId="0" fontId="26" fillId="0" borderId="0" xfId="0" applyFont="1"/>
    <xf numFmtId="0" fontId="9" fillId="0" borderId="1" xfId="0" applyFont="1" applyFill="1" applyBorder="1" applyAlignment="1">
      <alignment horizontal="justify" vertical="center" wrapText="1"/>
    </xf>
    <xf numFmtId="0" fontId="17" fillId="0" borderId="1" xfId="0" applyFont="1" applyFill="1" applyBorder="1" applyAlignment="1">
      <alignment vertical="center" wrapText="1"/>
    </xf>
    <xf numFmtId="8" fontId="13"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5" fillId="0" borderId="0" xfId="0" applyFont="1" applyFill="1"/>
    <xf numFmtId="0" fontId="5" fillId="0" borderId="0" xfId="0" applyFont="1"/>
    <xf numFmtId="0" fontId="15" fillId="0" borderId="0" xfId="0" applyFont="1"/>
    <xf numFmtId="1" fontId="9" fillId="4" borderId="1" xfId="0" applyNumberFormat="1" applyFont="1" applyFill="1" applyBorder="1" applyAlignment="1">
      <alignment horizontal="center" vertical="center" wrapText="1"/>
    </xf>
    <xf numFmtId="166" fontId="5" fillId="0" borderId="0" xfId="0" applyNumberFormat="1" applyFont="1" applyBorder="1"/>
    <xf numFmtId="0" fontId="5" fillId="0" borderId="0" xfId="1" applyFont="1" applyFill="1"/>
    <xf numFmtId="166" fontId="0" fillId="0" borderId="0" xfId="0" applyNumberFormat="1" applyFont="1" applyFill="1" applyBorder="1" applyAlignment="1">
      <alignment horizontal="right"/>
    </xf>
    <xf numFmtId="166" fontId="8" fillId="0" borderId="0" xfId="0" applyNumberFormat="1" applyFont="1" applyFill="1" applyBorder="1"/>
    <xf numFmtId="166" fontId="0" fillId="0" borderId="0" xfId="0" applyNumberFormat="1" applyFont="1" applyBorder="1" applyAlignment="1">
      <alignment horizontal="right"/>
    </xf>
    <xf numFmtId="0" fontId="9" fillId="0" borderId="0" xfId="0" applyFont="1" applyFill="1" applyAlignment="1">
      <alignment wrapText="1"/>
    </xf>
    <xf numFmtId="166" fontId="5" fillId="0" borderId="0" xfId="0" applyNumberFormat="1" applyFont="1" applyBorder="1" applyAlignment="1">
      <alignment horizontal="right"/>
    </xf>
    <xf numFmtId="0" fontId="29" fillId="0" borderId="0" xfId="3" applyNumberFormat="1" applyFont="1" applyFill="1" applyBorder="1" applyAlignment="1">
      <alignment horizontal="center"/>
    </xf>
    <xf numFmtId="0" fontId="30" fillId="0" borderId="0" xfId="3" applyNumberFormat="1" applyFont="1" applyFill="1" applyBorder="1" applyAlignment="1">
      <alignment horizontal="left"/>
    </xf>
    <xf numFmtId="0" fontId="31" fillId="0" borderId="0" xfId="0" applyFont="1" applyBorder="1"/>
    <xf numFmtId="0" fontId="32" fillId="0" borderId="0" xfId="3" applyFont="1"/>
    <xf numFmtId="0" fontId="32" fillId="0" borderId="0" xfId="3" applyFont="1" applyAlignment="1"/>
    <xf numFmtId="0" fontId="33" fillId="0" borderId="0" xfId="3" applyNumberFormat="1" applyFont="1" applyBorder="1" applyAlignment="1">
      <alignment horizontal="center" vertical="center" wrapText="1"/>
    </xf>
    <xf numFmtId="0" fontId="33" fillId="0" borderId="0" xfId="3" applyFont="1" applyAlignment="1">
      <alignment horizontal="center"/>
    </xf>
    <xf numFmtId="0" fontId="33" fillId="0" borderId="0" xfId="3" applyFont="1"/>
    <xf numFmtId="0" fontId="34" fillId="0" borderId="0" xfId="3" applyFont="1"/>
    <xf numFmtId="169" fontId="33" fillId="0" borderId="15" xfId="0" applyNumberFormat="1" applyFont="1" applyFill="1" applyBorder="1" applyAlignment="1">
      <alignment horizontal="center" vertical="center"/>
    </xf>
    <xf numFmtId="169" fontId="33" fillId="0" borderId="0" xfId="0" applyNumberFormat="1" applyFont="1" applyFill="1" applyBorder="1" applyAlignment="1">
      <alignment horizontal="center" vertical="center"/>
    </xf>
    <xf numFmtId="1" fontId="33" fillId="0" borderId="0" xfId="0" applyNumberFormat="1" applyFont="1" applyFill="1" applyBorder="1" applyAlignment="1">
      <alignment horizontal="center"/>
    </xf>
    <xf numFmtId="1" fontId="33" fillId="0" borderId="0" xfId="3" applyNumberFormat="1" applyFont="1" applyFill="1" applyAlignment="1"/>
    <xf numFmtId="0" fontId="33" fillId="0" borderId="0" xfId="3" applyNumberFormat="1" applyFont="1" applyFill="1" applyAlignment="1"/>
    <xf numFmtId="0" fontId="33" fillId="0" borderId="0" xfId="3" applyFont="1" applyFill="1" applyAlignment="1"/>
    <xf numFmtId="1" fontId="33" fillId="0" borderId="0" xfId="3" applyNumberFormat="1" applyFont="1" applyAlignment="1"/>
    <xf numFmtId="0" fontId="33" fillId="0" borderId="0" xfId="3" applyNumberFormat="1" applyFont="1" applyAlignment="1"/>
    <xf numFmtId="2" fontId="33" fillId="0" borderId="0" xfId="0" applyNumberFormat="1" applyFont="1" applyFill="1" applyAlignment="1">
      <alignment horizontal="left"/>
    </xf>
    <xf numFmtId="0" fontId="33" fillId="0" borderId="0" xfId="3" applyFont="1" applyAlignment="1"/>
    <xf numFmtId="169" fontId="35" fillId="0" borderId="15" xfId="0" applyNumberFormat="1" applyFont="1" applyFill="1" applyBorder="1" applyAlignment="1">
      <alignment horizontal="left" vertical="center"/>
    </xf>
    <xf numFmtId="166" fontId="37" fillId="0" borderId="15" xfId="0" applyNumberFormat="1" applyFont="1" applyFill="1" applyBorder="1" applyAlignment="1">
      <alignment horizontal="center" vertical="center"/>
    </xf>
    <xf numFmtId="0" fontId="5" fillId="0" borderId="0" xfId="3"/>
    <xf numFmtId="170" fontId="0" fillId="3" borderId="0" xfId="4" applyNumberFormat="1" applyFont="1" applyFill="1"/>
    <xf numFmtId="171" fontId="8" fillId="0" borderId="0" xfId="0" quotePrefix="1" applyNumberFormat="1" applyFont="1"/>
    <xf numFmtId="2" fontId="7" fillId="0" borderId="0" xfId="0" quotePrefix="1" applyNumberFormat="1" applyFont="1"/>
    <xf numFmtId="1" fontId="7" fillId="0" borderId="0" xfId="0" applyNumberFormat="1" applyFont="1" applyFill="1"/>
    <xf numFmtId="0" fontId="7" fillId="0" borderId="0" xfId="0" applyFont="1"/>
    <xf numFmtId="171" fontId="7" fillId="0" borderId="0" xfId="0" quotePrefix="1" applyNumberFormat="1" applyFont="1"/>
    <xf numFmtId="166" fontId="0" fillId="0" borderId="19" xfId="0" applyNumberFormat="1" applyFont="1" applyFill="1" applyBorder="1"/>
    <xf numFmtId="0" fontId="5" fillId="0" borderId="19" xfId="0" applyFont="1" applyFill="1" applyBorder="1"/>
    <xf numFmtId="2" fontId="7" fillId="0" borderId="19" xfId="0" quotePrefix="1" applyNumberFormat="1" applyFont="1" applyBorder="1"/>
    <xf numFmtId="1" fontId="7" fillId="0" borderId="19" xfId="0" applyNumberFormat="1" applyFont="1" applyFill="1" applyBorder="1"/>
    <xf numFmtId="1" fontId="7" fillId="0" borderId="19" xfId="0" applyNumberFormat="1" applyFont="1" applyBorder="1"/>
    <xf numFmtId="0" fontId="7" fillId="0" borderId="19" xfId="0" applyFont="1" applyBorder="1"/>
    <xf numFmtId="165" fontId="19" fillId="0" borderId="3" xfId="0" applyNumberFormat="1" applyFont="1" applyFill="1" applyBorder="1" applyAlignment="1">
      <alignment horizontal="center" vertical="center"/>
    </xf>
    <xf numFmtId="0" fontId="52" fillId="0" borderId="0" xfId="0" applyFont="1"/>
    <xf numFmtId="0" fontId="54" fillId="5" borderId="10" xfId="0" applyFont="1" applyFill="1" applyBorder="1" applyAlignment="1">
      <alignment horizontal="center"/>
    </xf>
    <xf numFmtId="0" fontId="54" fillId="5" borderId="11" xfId="0" applyFont="1" applyFill="1" applyBorder="1" applyAlignment="1">
      <alignment horizontal="center"/>
    </xf>
    <xf numFmtId="168" fontId="54" fillId="5" borderId="11" xfId="0" applyNumberFormat="1" applyFont="1" applyFill="1" applyBorder="1" applyAlignment="1">
      <alignment horizontal="center"/>
    </xf>
    <xf numFmtId="0" fontId="54" fillId="5" borderId="11" xfId="0" applyFont="1" applyFill="1" applyBorder="1" applyAlignment="1">
      <alignment horizontal="center" wrapText="1"/>
    </xf>
    <xf numFmtId="0" fontId="54" fillId="5" borderId="12" xfId="0" applyFont="1" applyFill="1" applyBorder="1" applyAlignment="1">
      <alignment horizontal="center"/>
    </xf>
    <xf numFmtId="0" fontId="35" fillId="0" borderId="13" xfId="0" applyFont="1" applyFill="1" applyBorder="1" applyAlignment="1">
      <alignment horizontal="center"/>
    </xf>
    <xf numFmtId="166" fontId="35" fillId="0" borderId="15" xfId="0" applyNumberFormat="1" applyFont="1" applyFill="1" applyBorder="1" applyAlignment="1">
      <alignment horizontal="center" vertical="center"/>
    </xf>
    <xf numFmtId="0" fontId="35" fillId="0" borderId="1" xfId="0" applyFont="1" applyFill="1" applyBorder="1" applyAlignment="1">
      <alignment horizontal="center" vertical="center" wrapText="1"/>
    </xf>
    <xf numFmtId="49" fontId="35" fillId="0" borderId="14" xfId="0" applyNumberFormat="1" applyFont="1" applyFill="1" applyBorder="1" applyAlignment="1">
      <alignment horizontal="center"/>
    </xf>
    <xf numFmtId="0" fontId="35" fillId="0" borderId="13" xfId="0" applyFont="1" applyFill="1" applyBorder="1" applyAlignment="1">
      <alignment horizontal="center" vertical="center"/>
    </xf>
    <xf numFmtId="49" fontId="56" fillId="0" borderId="14" xfId="0" applyNumberFormat="1" applyFont="1" applyFill="1" applyBorder="1" applyAlignment="1">
      <alignment horizontal="center" vertical="center"/>
    </xf>
    <xf numFmtId="49" fontId="56" fillId="0" borderId="14" xfId="0" applyNumberFormat="1" applyFont="1" applyFill="1" applyBorder="1" applyAlignment="1">
      <alignment horizontal="center" vertical="center" wrapText="1"/>
    </xf>
    <xf numFmtId="0" fontId="35" fillId="0" borderId="16" xfId="0" applyFont="1" applyFill="1" applyBorder="1" applyAlignment="1">
      <alignment horizontal="center" vertical="center"/>
    </xf>
    <xf numFmtId="0" fontId="35" fillId="0" borderId="17" xfId="0" applyFont="1" applyFill="1" applyBorder="1" applyAlignment="1">
      <alignment horizontal="center" vertical="center" wrapText="1"/>
    </xf>
    <xf numFmtId="49" fontId="35" fillId="0" borderId="18" xfId="0" applyNumberFormat="1" applyFont="1" applyFill="1" applyBorder="1" applyAlignment="1">
      <alignment horizontal="center"/>
    </xf>
    <xf numFmtId="0" fontId="15" fillId="0" borderId="0" xfId="0" applyFont="1" applyAlignment="1">
      <alignment vertical="center"/>
    </xf>
    <xf numFmtId="0" fontId="5" fillId="0" borderId="1" xfId="0" applyFont="1" applyBorder="1" applyAlignment="1">
      <alignment vertical="center"/>
    </xf>
    <xf numFmtId="0" fontId="78" fillId="0" borderId="0"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left" vertical="center" indent="17"/>
    </xf>
    <xf numFmtId="0" fontId="10" fillId="0" borderId="0" xfId="0" applyFont="1" applyAlignment="1">
      <alignment horizontal="right" vertical="center"/>
    </xf>
    <xf numFmtId="0" fontId="0" fillId="0" borderId="0" xfId="0"/>
    <xf numFmtId="0" fontId="0" fillId="0" borderId="0" xfId="0" applyBorder="1" applyAlignment="1">
      <alignment vertical="center"/>
    </xf>
    <xf numFmtId="0" fontId="0" fillId="0" borderId="0" xfId="0"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5" fillId="0" borderId="0" xfId="0" applyFont="1" applyBorder="1" applyAlignment="1">
      <alignment vertical="center"/>
    </xf>
    <xf numFmtId="0" fontId="5" fillId="0" borderId="0" xfId="0" applyFont="1" applyAlignment="1">
      <alignment vertical="center"/>
    </xf>
    <xf numFmtId="0" fontId="78" fillId="0" borderId="0" xfId="0" applyFont="1" applyAlignment="1">
      <alignment horizontal="center" vertical="center" wrapText="1"/>
    </xf>
    <xf numFmtId="8" fontId="13" fillId="0" borderId="1"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15" fillId="0" borderId="0" xfId="0" applyFont="1" applyAlignment="1">
      <alignment vertical="center" wrapText="1"/>
    </xf>
    <xf numFmtId="0" fontId="9" fillId="0" borderId="0" xfId="0" applyFont="1" applyAlignment="1">
      <alignment vertical="center"/>
    </xf>
    <xf numFmtId="0" fontId="12" fillId="0" borderId="1" xfId="0" applyFont="1" applyBorder="1" applyAlignment="1">
      <alignment horizontal="justify" vertical="center" wrapText="1"/>
    </xf>
    <xf numFmtId="0" fontId="38"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12" fillId="0" borderId="1" xfId="0" applyFont="1" applyBorder="1" applyAlignment="1">
      <alignment horizontal="lef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1" xfId="0" applyFont="1" applyBorder="1" applyAlignment="1">
      <alignment vertical="center" wrapText="1"/>
    </xf>
    <xf numFmtId="0" fontId="25" fillId="3" borderId="0" xfId="0" applyFont="1" applyFill="1" applyAlignment="1">
      <alignment horizontal="left" vertical="center"/>
    </xf>
    <xf numFmtId="0" fontId="24" fillId="0" borderId="0" xfId="0" applyFont="1" applyAlignment="1">
      <alignment horizontal="center" vertical="center"/>
    </xf>
    <xf numFmtId="0" fontId="12" fillId="0" borderId="8" xfId="0" applyFont="1" applyFill="1" applyBorder="1" applyAlignment="1">
      <alignment vertical="center" wrapText="1"/>
    </xf>
    <xf numFmtId="0" fontId="12" fillId="0" borderId="9" xfId="0" applyFont="1" applyFill="1" applyBorder="1" applyAlignment="1">
      <alignment vertical="center" wrapText="1"/>
    </xf>
    <xf numFmtId="0" fontId="12" fillId="0" borderId="1" xfId="0" applyFont="1" applyFill="1" applyBorder="1" applyAlignment="1">
      <alignment vertical="center" wrapText="1"/>
    </xf>
    <xf numFmtId="0" fontId="53" fillId="0" borderId="0" xfId="3" applyFont="1" applyFill="1" applyBorder="1" applyAlignment="1">
      <alignment horizontal="center"/>
    </xf>
    <xf numFmtId="167" fontId="53" fillId="0" borderId="0" xfId="3" applyNumberFormat="1" applyFont="1" applyFill="1" applyBorder="1" applyAlignment="1">
      <alignment horizontal="center"/>
    </xf>
  </cellXfs>
  <cellStyles count="206">
    <cellStyle name="20% - Accent1" xfId="22" builtinId="30" customBuiltin="1"/>
    <cellStyle name="20% - Accent1 2" xfId="55" xr:uid="{E0F6291F-4AB2-4638-A687-B17BA4023C8C}"/>
    <cellStyle name="20% - Accent1 3" xfId="132" xr:uid="{ECB3059A-965A-45BF-814D-4156380D3CF6}"/>
    <cellStyle name="20% - Accent1 4" xfId="173" xr:uid="{09B69AA3-A5C6-4567-BE9A-5C4F06B6DAF2}"/>
    <cellStyle name="20% - Accent2" xfId="25" builtinId="34" customBuiltin="1"/>
    <cellStyle name="20% - Accent2 2" xfId="56" xr:uid="{7527A946-B45C-488E-93A5-EFD7D3A57CA4}"/>
    <cellStyle name="20% - Accent2 3" xfId="118" xr:uid="{2575EC18-7F50-4D1F-9880-84AAA0A088A7}"/>
    <cellStyle name="20% - Accent2 4" xfId="174" xr:uid="{8AE5A77C-0C39-43D7-8CE7-D62004528B28}"/>
    <cellStyle name="20% - Accent3" xfId="28" builtinId="38" customBuiltin="1"/>
    <cellStyle name="20% - Accent3 2" xfId="57" xr:uid="{1AB86024-4D2F-40D2-A616-E40B8B5A4E4F}"/>
    <cellStyle name="20% - Accent3 3" xfId="129" xr:uid="{91267252-BA33-462D-937A-0AD83948AA00}"/>
    <cellStyle name="20% - Accent3 4" xfId="175" xr:uid="{AA33466C-7E67-4F23-B851-22B8CDDB915A}"/>
    <cellStyle name="20% - Accent4" xfId="31" builtinId="42" customBuiltin="1"/>
    <cellStyle name="20% - Accent4 2" xfId="58" xr:uid="{DA369A79-E0D8-4A44-A18E-C31A6182DDD3}"/>
    <cellStyle name="20% - Accent4 3" xfId="126" xr:uid="{0032E8B8-75C4-4F6D-B193-44018FDA4398}"/>
    <cellStyle name="20% - Accent4 4" xfId="176" xr:uid="{1B9ADF63-C02A-45A9-A24C-F6AD478C1C04}"/>
    <cellStyle name="20% - Accent5" xfId="34" builtinId="46" customBuiltin="1"/>
    <cellStyle name="20% - Accent5 2" xfId="59" xr:uid="{A9633937-3C24-4885-ABD4-427A31D50A1A}"/>
    <cellStyle name="20% - Accent5 3" xfId="124" xr:uid="{FF92B09F-791E-4888-9AC1-90437ECE2B50}"/>
    <cellStyle name="20% - Accent5 4" xfId="177" xr:uid="{B06CF325-1141-4843-9A04-E8F9A78525F8}"/>
    <cellStyle name="20% - Accent6" xfId="37" builtinId="50" customBuiltin="1"/>
    <cellStyle name="20% - Accent6 2" xfId="60" xr:uid="{92358BDD-1305-46FD-BC6A-E838707B5D92}"/>
    <cellStyle name="20% - Accent6 3" xfId="121" xr:uid="{3E37E28C-EC96-4F17-BDDE-8CFFA9DA3AEF}"/>
    <cellStyle name="20% - Accent6 4" xfId="178" xr:uid="{81470959-6EA6-4A66-BE83-4AC00EA21253}"/>
    <cellStyle name="40% - Accent1" xfId="23" builtinId="31" customBuiltin="1"/>
    <cellStyle name="40% - Accent1 2" xfId="61" xr:uid="{755EA821-14C4-4C05-A4DA-FF9661E27F44}"/>
    <cellStyle name="40% - Accent1 3" xfId="146" xr:uid="{05F5B991-359C-4CE8-984D-125083E883F6}"/>
    <cellStyle name="40% - Accent1 4" xfId="179" xr:uid="{DD2200A2-AFC5-4F08-804D-D09BEEA5C069}"/>
    <cellStyle name="40% - Accent2" xfId="26" builtinId="35" customBuiltin="1"/>
    <cellStyle name="40% - Accent2 2" xfId="62" xr:uid="{DE972299-D661-48FB-BB9D-F175E2E24165}"/>
    <cellStyle name="40% - Accent2 3" xfId="130" xr:uid="{F5D104C5-355D-49E5-BD7E-2B1E02752F8F}"/>
    <cellStyle name="40% - Accent2 4" xfId="180" xr:uid="{A035CF72-2681-409E-AA0F-B534D77AA1D1}"/>
    <cellStyle name="40% - Accent3" xfId="29" builtinId="39" customBuiltin="1"/>
    <cellStyle name="40% - Accent3 2" xfId="63" xr:uid="{697CE982-2195-4C8C-BFDF-91A6947D3516}"/>
    <cellStyle name="40% - Accent3 3" xfId="127" xr:uid="{06C234C7-E221-489D-BBE9-CD8B9306CD6D}"/>
    <cellStyle name="40% - Accent3 4" xfId="181" xr:uid="{A97AA36B-E661-4AB6-BFEE-5FAF916D1C2C}"/>
    <cellStyle name="40% - Accent4" xfId="32" builtinId="43" customBuiltin="1"/>
    <cellStyle name="40% - Accent4 2" xfId="64" xr:uid="{A1897099-C106-4670-A0CB-1E5F082376A5}"/>
    <cellStyle name="40% - Accent4 3" xfId="125" xr:uid="{C01B8270-445A-4369-A1A4-C56C1948B811}"/>
    <cellStyle name="40% - Accent4 4" xfId="182" xr:uid="{49692576-715A-45D8-AC4A-BE8CE2E53B8F}"/>
    <cellStyle name="40% - Accent5" xfId="35" builtinId="47" customBuiltin="1"/>
    <cellStyle name="40% - Accent5 2" xfId="65" xr:uid="{B22B70E1-13B2-443C-8D5C-28CE4CFBE1A0}"/>
    <cellStyle name="40% - Accent5 3" xfId="122" xr:uid="{951E33B8-28F1-42DF-95BD-2B3BE705227D}"/>
    <cellStyle name="40% - Accent5 4" xfId="183" xr:uid="{DA550C9A-B625-462B-ABF6-826F1FC3B77E}"/>
    <cellStyle name="40% - Accent6" xfId="38" builtinId="51" customBuiltin="1"/>
    <cellStyle name="40% - Accent6 2" xfId="66" xr:uid="{0A26C438-058A-4EAB-9593-E8819762FF8D}"/>
    <cellStyle name="40% - Accent6 3" xfId="120" xr:uid="{64F04A1F-D034-4503-A73D-E2E139FD26A8}"/>
    <cellStyle name="40% - Accent6 4" xfId="184" xr:uid="{A0EAFB08-8AA6-4E0C-B9F3-74A51B2E38C6}"/>
    <cellStyle name="60% - Accent1 2" xfId="67" xr:uid="{6B9C4136-3212-4B1E-9C6D-748B885F00A0}"/>
    <cellStyle name="60% - Accent1 3" xfId="44" xr:uid="{7054218D-D9BF-4252-837A-12F0C377E9E6}"/>
    <cellStyle name="60% - Accent1 4" xfId="185" xr:uid="{1947E411-1792-4682-9745-52EACB2697B8}"/>
    <cellStyle name="60% - Accent2 2" xfId="68" xr:uid="{C831C929-E786-410B-B3F5-823F5BC68FDF}"/>
    <cellStyle name="60% - Accent2 3" xfId="45" xr:uid="{4EC3A96A-607F-44DE-BE16-9334EFE38646}"/>
    <cellStyle name="60% - Accent3 2" xfId="69" xr:uid="{5709DCF8-F531-4862-B2BA-5DFEBC7F2D67}"/>
    <cellStyle name="60% - Accent3 3" xfId="46" xr:uid="{8BDC770B-715C-44FB-82B7-E5E39CDB7B78}"/>
    <cellStyle name="60% - Accent3 4" xfId="186" xr:uid="{480A0D3E-C919-49FA-B933-7166E6CA96F0}"/>
    <cellStyle name="60% - Accent4 2" xfId="70" xr:uid="{FC5A9F75-7E28-4BD2-A963-5B7B3B4CFE96}"/>
    <cellStyle name="60% - Accent4 3" xfId="47" xr:uid="{6C34C27F-65BA-4B71-809C-01B6E3730A76}"/>
    <cellStyle name="60% - Accent4 4" xfId="187" xr:uid="{12998C7F-B307-4E62-B77E-26DF0FF34977}"/>
    <cellStyle name="60% - Accent5 2" xfId="71" xr:uid="{49E12051-BADE-47D1-9E85-B070C8196DBC}"/>
    <cellStyle name="60% - Accent5 3" xfId="48" xr:uid="{29FC635F-932D-47BE-8F7E-E80BE7CB2FC6}"/>
    <cellStyle name="60% - Accent6 2" xfId="72" xr:uid="{191C69BF-074F-4D56-9635-9A8B5EAB0104}"/>
    <cellStyle name="60% - Accent6 3" xfId="49" xr:uid="{FAA72413-8681-48A4-B1D9-82BB23ABBE36}"/>
    <cellStyle name="60% - Accent6 4" xfId="188" xr:uid="{087C581E-AF2A-4C05-8794-08276279447E}"/>
    <cellStyle name="Accent1" xfId="21" builtinId="29" customBuiltin="1"/>
    <cellStyle name="Accent1 2" xfId="73" xr:uid="{B6C3A56C-3185-4A80-8665-1BBEA3EBEC84}"/>
    <cellStyle name="Accent1 3" xfId="189" xr:uid="{BD59F368-52F7-4BE1-90BE-39FB08E5FA08}"/>
    <cellStyle name="Accent2" xfId="24" builtinId="33" customBuiltin="1"/>
    <cellStyle name="Accent2 2" xfId="74" xr:uid="{25BB88A8-533E-48DF-B175-37100ECED514}"/>
    <cellStyle name="Accent2 3" xfId="190" xr:uid="{56371AFE-DE1D-4012-985A-120E609935CC}"/>
    <cellStyle name="Accent3" xfId="27" builtinId="37" customBuiltin="1"/>
    <cellStyle name="Accent3 2" xfId="75" xr:uid="{3637AE8C-10F3-4B1E-AAE4-3BBEC5689A09}"/>
    <cellStyle name="Accent3 3" xfId="191" xr:uid="{F8B8777C-9078-4359-9BAE-B234AAD4A1FB}"/>
    <cellStyle name="Accent4" xfId="30" builtinId="41" customBuiltin="1"/>
    <cellStyle name="Accent4 2" xfId="76" xr:uid="{A242F61C-1E22-4A30-9BC5-334444EAC002}"/>
    <cellStyle name="Accent4 3" xfId="192" xr:uid="{BBADE3A1-D936-4895-B1AE-EB11ACC41EA6}"/>
    <cellStyle name="Accent5" xfId="33" builtinId="45" customBuiltin="1"/>
    <cellStyle name="Accent5 2" xfId="77" xr:uid="{F5E7B5C9-E5C2-4C96-92A4-D486282ADAC7}"/>
    <cellStyle name="Accent6" xfId="36" builtinId="49" customBuiltin="1"/>
    <cellStyle name="Accent6 2" xfId="78" xr:uid="{3DDD1E45-C646-49B8-A66C-0F072AFF3B92}"/>
    <cellStyle name="Bad" xfId="1" builtinId="27"/>
    <cellStyle name="Bad 2" xfId="79" xr:uid="{7A043286-4253-4C6A-B932-D2DEDFE692AE}"/>
    <cellStyle name="Bad 3" xfId="40" xr:uid="{02124B78-EE29-47FE-911D-1BCA29C2788B}"/>
    <cellStyle name="Bad 4" xfId="193" xr:uid="{884091DD-29CD-474E-B037-56357C49C063}"/>
    <cellStyle name="Calculation" xfId="15" builtinId="22" customBuiltin="1"/>
    <cellStyle name="Calculation 2" xfId="80" xr:uid="{79098FEA-2D98-42EF-9B74-0E814BC2F7B4}"/>
    <cellStyle name="Calculation 2 2" xfId="159" xr:uid="{E6DB018B-108E-4A55-9A5E-0885EEF908E2}"/>
    <cellStyle name="Calculation 2 3" xfId="164" xr:uid="{08A603C1-8CBA-4C87-A5F8-6B9D2955FCAB}"/>
    <cellStyle name="Calculation 3" xfId="194" xr:uid="{93779D2E-08E8-49DD-8BD8-4A8F9A9631B3}"/>
    <cellStyle name="Check Cell" xfId="17" builtinId="23" customBuiltin="1"/>
    <cellStyle name="Check Cell 2" xfId="81" xr:uid="{F2130472-EA3D-429E-8E62-4EAA59420979}"/>
    <cellStyle name="Comma" xfId="4" builtinId="3"/>
    <cellStyle name="Comma 2" xfId="6" xr:uid="{00000000-0005-0000-0000-000032000000}"/>
    <cellStyle name="Comma 2 2" xfId="116" xr:uid="{4C9B33F9-371A-4BAE-9361-E050C376E690}"/>
    <cellStyle name="Comma 3" xfId="5" xr:uid="{00000000-0005-0000-0000-000031000000}"/>
    <cellStyle name="Comma 3 2" xfId="134" xr:uid="{5462A043-2CA6-42A0-996B-EF4CB8CAA945}"/>
    <cellStyle name="Comma 4" xfId="82" xr:uid="{03CCB5EA-BA97-458D-80B9-CF9FB7DCDE05}"/>
    <cellStyle name="Comma 4 2" xfId="98" xr:uid="{559A2E3D-3B52-47DB-B2FB-338B663C804B}"/>
    <cellStyle name="Comma 4 2 2" xfId="136" xr:uid="{2F9810F5-7C70-44C2-97AB-CFDD511C65DD}"/>
    <cellStyle name="Comma 4 3" xfId="135" xr:uid="{D5605D05-B6F1-41E5-AA68-62174441ACDC}"/>
    <cellStyle name="Comma 5" xfId="99" xr:uid="{84F7F2D7-6888-4C2A-AE0F-B9B17F8835B0}"/>
    <cellStyle name="Comma 5 2" xfId="137" xr:uid="{AA313718-79D6-4524-9EAA-50D24CDF67FA}"/>
    <cellStyle name="Comma 6" xfId="100" xr:uid="{0FD277AB-0C27-4CE3-BA9E-A16DDB603DA8}"/>
    <cellStyle name="Comma 6 2" xfId="138" xr:uid="{2A46EDDD-8494-4911-81F4-3D8897959200}"/>
    <cellStyle name="Comma 7" xfId="115" xr:uid="{2038A4EF-7BE5-465E-A9F4-8B4BF89ABE95}"/>
    <cellStyle name="Comma 7 2" xfId="119" xr:uid="{0DCA770F-BF6E-47EF-960B-AE0BA5B89A8B}"/>
    <cellStyle name="Comma 7 3" xfId="195" xr:uid="{0061BCC9-472D-4D4C-A379-6991ABCEB19A}"/>
    <cellStyle name="Currency 2" xfId="54" xr:uid="{D35A330B-3E44-4B59-AF53-D6ECCECC92A0}"/>
    <cellStyle name="Currency 2 2" xfId="102" xr:uid="{FBF76DB4-DCB0-475E-9FE2-5B5F752AC6A0}"/>
    <cellStyle name="Currency 2 2 2" xfId="140" xr:uid="{E4FC8E80-5C0A-4BAB-B6FE-BEBEDA9B8E3A}"/>
    <cellStyle name="Currency 2 3" xfId="139" xr:uid="{31B7B8F1-B01E-449C-BC77-D38CCD324D25}"/>
    <cellStyle name="Currency 3" xfId="103" xr:uid="{12C70CC1-9B04-4B30-ACAB-A007A784A21A}"/>
    <cellStyle name="Currency 3 2" xfId="141" xr:uid="{8485D2A9-13BA-451C-AF40-C00C6DEFCA50}"/>
    <cellStyle name="Currency 4" xfId="104" xr:uid="{766A1693-F26D-4070-BBDD-D872D634E66C}"/>
    <cellStyle name="Currency 4 2" xfId="142" xr:uid="{580B2C9D-0991-4FE7-8513-CC1FD0C6C612}"/>
    <cellStyle name="Currency 5" xfId="105" xr:uid="{9EE2A1C3-EBEF-4ABE-A1C5-67B2EF99E027}"/>
    <cellStyle name="Currency 5 2" xfId="143" xr:uid="{F96E4A9A-727A-4A70-B189-F4191310527C}"/>
    <cellStyle name="Currency 6" xfId="101" xr:uid="{AAD275AB-D4C2-48F9-B48D-F1BC533E882C}"/>
    <cellStyle name="Currency 6 2" xfId="144" xr:uid="{497ABE48-8F1E-4A42-B3A7-EE798A0A73FD}"/>
    <cellStyle name="Currency 7" xfId="123" xr:uid="{0C680F86-FC78-4017-AED7-F27BC7D3A5A6}"/>
    <cellStyle name="Currency 7 2" xfId="196" xr:uid="{4EEE5F80-D684-4D22-95E6-43D65DF89A7C}"/>
    <cellStyle name="Currency 8" xfId="172" xr:uid="{4C09797E-16AA-44D8-AF4B-A6C739D3CA93}"/>
    <cellStyle name="Explanatory Text" xfId="19" builtinId="53" customBuiltin="1"/>
    <cellStyle name="Explanatory Text 2" xfId="83" xr:uid="{E9976876-F9B6-4F30-BD1E-C46D83DC52A3}"/>
    <cellStyle name="Good" xfId="12" builtinId="26" customBuiltin="1"/>
    <cellStyle name="Good 2" xfId="84" xr:uid="{19B28A15-6C07-416A-8207-27CFA3155E62}"/>
    <cellStyle name="Heading 1" xfId="8" builtinId="16" customBuiltin="1"/>
    <cellStyle name="Heading 1 2" xfId="85" xr:uid="{E73C8FF7-BC85-4D22-9C1B-3408CF897B3F}"/>
    <cellStyle name="Heading 1 3" xfId="197" xr:uid="{B0193098-6066-4A0F-8EB2-0807DD1B4980}"/>
    <cellStyle name="Heading 2" xfId="9" builtinId="17" customBuiltin="1"/>
    <cellStyle name="Heading 2 2" xfId="86" xr:uid="{D44D5842-7E18-42A5-ABA9-7656804096B6}"/>
    <cellStyle name="Heading 2 3" xfId="198" xr:uid="{C4CF9646-0403-43D8-9AD8-8B7BBF29F966}"/>
    <cellStyle name="Heading 3" xfId="10" builtinId="18" customBuiltin="1"/>
    <cellStyle name="Heading 3 2" xfId="87" xr:uid="{284CB2B5-CD8E-44C3-806C-842D5710E7DA}"/>
    <cellStyle name="Heading 3 3" xfId="199" xr:uid="{AD5CAF20-E664-48D0-819B-EA1B9E91CA8D}"/>
    <cellStyle name="Heading 4" xfId="11" builtinId="19" customBuiltin="1"/>
    <cellStyle name="Heading 4 2" xfId="88" xr:uid="{419D6600-2156-4F4D-981C-523B3DA087E0}"/>
    <cellStyle name="Heading 4 3" xfId="200" xr:uid="{D3EC0ABC-DF16-489A-9712-2705011563E2}"/>
    <cellStyle name="Hyperlink 2" xfId="128" xr:uid="{D6470F4C-5818-46A8-BD64-A7A6993BE1ED}"/>
    <cellStyle name="Hyperlink 2 2" xfId="201" xr:uid="{144A701B-46D7-4A63-9D6B-DED109A08E42}"/>
    <cellStyle name="Input" xfId="13" builtinId="20" customBuiltin="1"/>
    <cellStyle name="Input 2" xfId="89" xr:uid="{030264C0-396B-4F99-8BEB-F056FAAB90D3}"/>
    <cellStyle name="Input 2 2" xfId="160" xr:uid="{FDE847AF-2C00-4232-80A9-B46992D37E08}"/>
    <cellStyle name="Input 2 3" xfId="165" xr:uid="{708E8C25-D646-4106-8251-CB83F92F676C}"/>
    <cellStyle name="Linked Cell" xfId="16" builtinId="24" customBuiltin="1"/>
    <cellStyle name="Linked Cell 2" xfId="90" xr:uid="{E00F9B43-2036-4046-A3F0-80EC9C66A437}"/>
    <cellStyle name="Neutral 2" xfId="91" xr:uid="{88D9BE62-C840-436D-901D-9BA7EB183333}"/>
    <cellStyle name="Neutral 3" xfId="43" xr:uid="{1EE758A3-90CC-4765-B6B5-7BBBF72B7309}"/>
    <cellStyle name="Normal" xfId="0" builtinId="0"/>
    <cellStyle name="Normal 10" xfId="39" xr:uid="{CBD2D1BD-156F-4586-89FD-E9FFE7F84F7A}"/>
    <cellStyle name="Normal 11" xfId="117" xr:uid="{C844A650-4584-49F5-BF10-D80178BB577F}"/>
    <cellStyle name="Normal 12" xfId="170" xr:uid="{0C78AE6D-F171-4FE2-8F20-7ECF70CB869A}"/>
    <cellStyle name="Normal 2" xfId="3" xr:uid="{1983B834-4B2E-4543-A910-AD000160B02B}"/>
    <cellStyle name="Normal 2 2" xfId="131" xr:uid="{9B7CC1DF-C71A-4F3E-9E94-C366BF03EAE3}"/>
    <cellStyle name="Normal 2 2 2" xfId="145" xr:uid="{9EC23387-1B89-4D46-BDB5-B6E8FF60AAE9}"/>
    <cellStyle name="Normal 2 3" xfId="171" xr:uid="{E45248BE-53AD-48BF-9523-9FA6C3735144}"/>
    <cellStyle name="Normal 2 4" xfId="202" xr:uid="{C2F2F8C0-DF9A-44FD-A1F9-5CE7B1707AF6}"/>
    <cellStyle name="Normal 3" xfId="2" xr:uid="{00000000-0005-0000-0000-000003000000}"/>
    <cellStyle name="Normal 3 2" xfId="7" xr:uid="{00000000-0005-0000-0000-000033000000}"/>
    <cellStyle name="Normal 4" xfId="50" xr:uid="{69E1B46B-8495-4FA9-9242-A47B47CB6048}"/>
    <cellStyle name="Normal 4 2" xfId="147" xr:uid="{7867BA85-3406-4AF4-BEAB-874EF8B10F03}"/>
    <cellStyle name="Normal 5" xfId="51" xr:uid="{ABCADB3D-71FF-4673-9347-396BD13ADD4D}"/>
    <cellStyle name="Normal 5 2" xfId="148" xr:uid="{75F8331D-FDB2-4A63-A461-DC90235C401D}"/>
    <cellStyle name="Normal 6" xfId="53" xr:uid="{76930FEA-00EE-43DE-8820-12FDF45176AE}"/>
    <cellStyle name="Normal 6 2" xfId="106" xr:uid="{ABFF73C0-432A-4BD2-840B-385D05673C11}"/>
    <cellStyle name="Normal 6 2 2" xfId="150" xr:uid="{A95E88DE-2CC4-408F-B5E1-DE9239FF9E03}"/>
    <cellStyle name="Normal 6 3" xfId="149" xr:uid="{EFD766BD-7A14-4C8D-B708-D037AF4EBBAD}"/>
    <cellStyle name="Normal 7" xfId="107" xr:uid="{4063C55A-A163-4B7D-A235-2EC15DE50F9A}"/>
    <cellStyle name="Normal 7 2" xfId="151" xr:uid="{D1B7BDB5-961C-4B6B-9D26-89A1F6F24ADB}"/>
    <cellStyle name="Normal 8" xfId="52" xr:uid="{06720AC8-C31F-4ED5-96B2-F55A9B8BF14B}"/>
    <cellStyle name="Normal 9" xfId="108" xr:uid="{5ECCFA96-206A-499D-9BF1-91431A25FE45}"/>
    <cellStyle name="Normal 9 2" xfId="152" xr:uid="{21229832-9963-4CD6-9F73-2E11C3817D7F}"/>
    <cellStyle name="Note 2" xfId="92" xr:uid="{B5341B6F-774B-4AE9-A957-965BB4818F51}"/>
    <cellStyle name="Note 2 2" xfId="161" xr:uid="{EB2E77F7-A7A6-4DF1-9E4E-9DE6ECBE3E55}"/>
    <cellStyle name="Note 2 3" xfId="166" xr:uid="{C00CD021-0D58-40B2-B2AF-266FFE875982}"/>
    <cellStyle name="Note 3" xfId="41" xr:uid="{68FDF772-6788-43C1-AC54-1B0A60FB1A38}"/>
    <cellStyle name="Note 3 2" xfId="133" xr:uid="{B0574D96-E7D3-4736-886E-48C408816CAF}"/>
    <cellStyle name="Note 3 3" xfId="203" xr:uid="{192CE60D-1589-4914-9D1F-2ABDF339DA54}"/>
    <cellStyle name="Output" xfId="14" builtinId="21" customBuiltin="1"/>
    <cellStyle name="Output 2" xfId="93" xr:uid="{32F9FABA-B233-4398-8B1B-E29C4D9693CE}"/>
    <cellStyle name="Output 2 2" xfId="162" xr:uid="{92A1EC25-77DA-4950-AB07-07F9F5CCB541}"/>
    <cellStyle name="Output 2 3" xfId="167" xr:uid="{13EBD2E0-5F7C-4F3E-9071-A08AE65CBEDF}"/>
    <cellStyle name="Output 3" xfId="204" xr:uid="{00234EEC-CDF9-4FDE-8481-7867CC718CAB}"/>
    <cellStyle name="Percent 2" xfId="94" xr:uid="{B971574C-B01E-4E8C-BB2A-BAC874F211B3}"/>
    <cellStyle name="Percent 2 2" xfId="110" xr:uid="{4A6FA90A-4196-43F9-9EB8-F6A0CE0584A0}"/>
    <cellStyle name="Percent 2 2 2" xfId="154" xr:uid="{103D33AD-6889-4097-B79F-D572658F2C26}"/>
    <cellStyle name="Percent 2 3" xfId="153" xr:uid="{3C31A6B8-BC97-46EE-A0AE-F1E1A98AE0F1}"/>
    <cellStyle name="Percent 3" xfId="111" xr:uid="{4CAE72BA-3C27-43D4-BA13-882B69FCB5C8}"/>
    <cellStyle name="Percent 3 2" xfId="155" xr:uid="{6295E3D1-7857-430C-8026-A0476237BF63}"/>
    <cellStyle name="Percent 4" xfId="112" xr:uid="{1C3B31B3-E15E-4859-B4E5-E0F3D99964A0}"/>
    <cellStyle name="Percent 4 2" xfId="156" xr:uid="{1A48A3BD-52FF-4E99-AF4A-95489509CF23}"/>
    <cellStyle name="Percent 5" xfId="113" xr:uid="{591DA050-56D0-4FF4-9524-FF8949B2C199}"/>
    <cellStyle name="Percent 5 2" xfId="157" xr:uid="{E86518DA-33B5-45BA-A5F6-7442B9B2B20E}"/>
    <cellStyle name="Percent 6" xfId="109" xr:uid="{81AA577B-316E-4262-A792-26B641119C4E}"/>
    <cellStyle name="Percent 6 2" xfId="158" xr:uid="{67DA5A14-1B06-4D64-B3A5-B2ECB57A451B}"/>
    <cellStyle name="Percent 7" xfId="114" xr:uid="{EECF053D-856B-4698-8E72-0716FD7DA484}"/>
    <cellStyle name="Percent 8" xfId="169" xr:uid="{07AA6154-8AD0-4B8A-BE5F-13BBB4A78A87}"/>
    <cellStyle name="Title 2" xfId="95" xr:uid="{FFD36F7B-6E04-4FE0-839E-B2DA50D598A5}"/>
    <cellStyle name="Title 3" xfId="42" xr:uid="{944E1720-E9EF-455B-BB3E-698569E52F61}"/>
    <cellStyle name="Total" xfId="20" builtinId="25" customBuiltin="1"/>
    <cellStyle name="Total 2" xfId="96" xr:uid="{3E870D78-75DC-4B4C-B57E-6A2199C87B0B}"/>
    <cellStyle name="Total 2 2" xfId="163" xr:uid="{10285ABE-BB24-481B-9B9E-025D44BDC125}"/>
    <cellStyle name="Total 2 3" xfId="168" xr:uid="{04CAFE61-7120-47E9-A2A6-15F64A970657}"/>
    <cellStyle name="Total 3" xfId="205" xr:uid="{B9082B1A-E479-4D84-9C03-BE679B619624}"/>
    <cellStyle name="Warning Text" xfId="18" builtinId="11" customBuiltin="1"/>
    <cellStyle name="Warning Text 2" xfId="97" xr:uid="{72E62735-A4C9-420C-B496-1885E24F73DF}"/>
  </cellStyles>
  <dxfs count="0"/>
  <tableStyles count="0" defaultTableStyle="TableStyleMedium9"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66675</xdr:rowOff>
    </xdr:from>
    <xdr:to>
      <xdr:col>1</xdr:col>
      <xdr:colOff>761999</xdr:colOff>
      <xdr:row>1</xdr:row>
      <xdr:rowOff>19050</xdr:rowOff>
    </xdr:to>
    <xdr:pic>
      <xdr:nvPicPr>
        <xdr:cNvPr id="1518" name="Picture 2" descr="SMA bitmap">
          <a:extLst>
            <a:ext uri="{FF2B5EF4-FFF2-40B4-BE49-F238E27FC236}">
              <a16:creationId xmlns:a16="http://schemas.microsoft.com/office/drawing/2014/main" id="{170349C4-FC10-47D1-9AF5-F3688D97C3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66675"/>
          <a:ext cx="11715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0</xdr:row>
      <xdr:rowOff>66675</xdr:rowOff>
    </xdr:from>
    <xdr:to>
      <xdr:col>1</xdr:col>
      <xdr:colOff>761999</xdr:colOff>
      <xdr:row>1</xdr:row>
      <xdr:rowOff>19050</xdr:rowOff>
    </xdr:to>
    <xdr:pic>
      <xdr:nvPicPr>
        <xdr:cNvPr id="2" name="Picture 2" descr="SMA bitmap">
          <a:extLst>
            <a:ext uri="{FF2B5EF4-FFF2-40B4-BE49-F238E27FC236}">
              <a16:creationId xmlns:a16="http://schemas.microsoft.com/office/drawing/2014/main" id="{A3732A60-6E79-48A2-A506-B080362AC4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66675"/>
          <a:ext cx="11715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38099</xdr:colOff>
      <xdr:row>0</xdr:row>
      <xdr:rowOff>66675</xdr:rowOff>
    </xdr:from>
    <xdr:to>
      <xdr:col>1</xdr:col>
      <xdr:colOff>761999</xdr:colOff>
      <xdr:row>1</xdr:row>
      <xdr:rowOff>19050</xdr:rowOff>
    </xdr:to>
    <xdr:pic>
      <xdr:nvPicPr>
        <xdr:cNvPr id="3" name="Picture 2" descr="SMA bitmap">
          <a:extLst>
            <a:ext uri="{FF2B5EF4-FFF2-40B4-BE49-F238E27FC236}">
              <a16:creationId xmlns:a16="http://schemas.microsoft.com/office/drawing/2014/main" id="{403CD516-9C4F-4082-BF83-7F7C27ECEC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66675"/>
          <a:ext cx="11715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0</xdr:row>
      <xdr:rowOff>66675</xdr:rowOff>
    </xdr:from>
    <xdr:to>
      <xdr:col>1</xdr:col>
      <xdr:colOff>761999</xdr:colOff>
      <xdr:row>1</xdr:row>
      <xdr:rowOff>19050</xdr:rowOff>
    </xdr:to>
    <xdr:pic>
      <xdr:nvPicPr>
        <xdr:cNvPr id="2" name="Picture 2" descr="SMA bitmap">
          <a:extLst>
            <a:ext uri="{FF2B5EF4-FFF2-40B4-BE49-F238E27FC236}">
              <a16:creationId xmlns:a16="http://schemas.microsoft.com/office/drawing/2014/main" id="{C73E3C65-A957-42B5-9AFA-E28881555D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66675"/>
          <a:ext cx="11715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0</xdr:row>
      <xdr:rowOff>66675</xdr:rowOff>
    </xdr:from>
    <xdr:to>
      <xdr:col>1</xdr:col>
      <xdr:colOff>761999</xdr:colOff>
      <xdr:row>1</xdr:row>
      <xdr:rowOff>19050</xdr:rowOff>
    </xdr:to>
    <xdr:pic>
      <xdr:nvPicPr>
        <xdr:cNvPr id="2" name="Picture 2" descr="SMA bitmap">
          <a:extLst>
            <a:ext uri="{FF2B5EF4-FFF2-40B4-BE49-F238E27FC236}">
              <a16:creationId xmlns:a16="http://schemas.microsoft.com/office/drawing/2014/main" id="{BB1CB571-D2B7-4CA0-9CA8-6284CB5655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66675"/>
          <a:ext cx="1181100" cy="43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85725</xdr:rowOff>
    </xdr:from>
    <xdr:to>
      <xdr:col>1</xdr:col>
      <xdr:colOff>923925</xdr:colOff>
      <xdr:row>2</xdr:row>
      <xdr:rowOff>257175</xdr:rowOff>
    </xdr:to>
    <xdr:pic>
      <xdr:nvPicPr>
        <xdr:cNvPr id="2" name="Picture 2" descr="SMA bitmap">
          <a:extLst>
            <a:ext uri="{FF2B5EF4-FFF2-40B4-BE49-F238E27FC236}">
              <a16:creationId xmlns:a16="http://schemas.microsoft.com/office/drawing/2014/main" id="{49DDFA2D-B3EE-4D60-B388-43DFA76BA3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5725"/>
          <a:ext cx="1333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G26"/>
  <sheetViews>
    <sheetView zoomScaleNormal="100" workbookViewId="0">
      <selection activeCell="G15" sqref="G15"/>
    </sheetView>
  </sheetViews>
  <sheetFormatPr defaultColWidth="9.140625" defaultRowHeight="12.75" x14ac:dyDescent="0.2"/>
  <cols>
    <col min="1" max="1" width="6.7109375" style="57" customWidth="1"/>
    <col min="2" max="2" width="52.7109375" style="4" customWidth="1"/>
    <col min="3" max="3" width="6.5703125" style="4" customWidth="1"/>
    <col min="4" max="4" width="6.7109375" style="4" customWidth="1"/>
    <col min="5" max="6" width="10.7109375" style="4" customWidth="1"/>
    <col min="7" max="7" width="40.140625" style="26" customWidth="1"/>
    <col min="8" max="9" width="9.140625" style="4"/>
    <col min="10" max="10" width="6.7109375" style="4" customWidth="1"/>
    <col min="11" max="11" width="48" style="4" customWidth="1"/>
    <col min="12" max="12" width="6.5703125" customWidth="1"/>
    <col min="13" max="13" width="6.7109375" style="4" customWidth="1"/>
    <col min="14" max="15" width="10.7109375" style="4" customWidth="1"/>
    <col min="16" max="137" width="9.140625" style="4"/>
    <col min="138" max="16384" width="9.140625" style="5"/>
  </cols>
  <sheetData>
    <row r="1" spans="1:137" ht="38.25" customHeight="1" x14ac:dyDescent="0.2">
      <c r="A1" s="174" t="s">
        <v>350</v>
      </c>
      <c r="B1" s="173"/>
      <c r="C1" s="173"/>
      <c r="D1" s="173"/>
      <c r="E1" s="173"/>
      <c r="F1" s="173"/>
      <c r="G1" s="69"/>
    </row>
    <row r="2" spans="1:137" ht="18.75" x14ac:dyDescent="0.2">
      <c r="A2" s="172" t="s">
        <v>346</v>
      </c>
      <c r="B2" s="173"/>
      <c r="C2" s="173"/>
      <c r="D2" s="173"/>
      <c r="E2" s="173"/>
      <c r="F2" s="173"/>
    </row>
    <row r="3" spans="1:137" x14ac:dyDescent="0.2">
      <c r="DT3" s="5"/>
      <c r="DU3" s="5"/>
      <c r="DV3" s="5"/>
      <c r="DW3" s="5"/>
      <c r="DX3" s="5"/>
      <c r="DY3" s="5"/>
      <c r="DZ3" s="5"/>
      <c r="EA3" s="5"/>
      <c r="EB3" s="5"/>
      <c r="EC3" s="5"/>
      <c r="ED3" s="5"/>
      <c r="EE3" s="5"/>
      <c r="EF3" s="5"/>
      <c r="EG3" s="5"/>
    </row>
    <row r="4" spans="1:137" s="2" customFormat="1" ht="25.5" x14ac:dyDescent="0.2">
      <c r="A4" s="58" t="s">
        <v>9</v>
      </c>
      <c r="B4" s="8" t="s">
        <v>10</v>
      </c>
      <c r="C4" s="8" t="s">
        <v>11</v>
      </c>
      <c r="D4" s="8" t="s">
        <v>12</v>
      </c>
      <c r="E4" s="8" t="s">
        <v>22</v>
      </c>
      <c r="F4" s="8" t="s">
        <v>13</v>
      </c>
      <c r="G4" s="152"/>
      <c r="H4" s="1"/>
      <c r="I4" s="1"/>
      <c r="J4" s="1"/>
      <c r="K4" s="1"/>
      <c r="L4"/>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row>
    <row r="5" spans="1:137" s="3" customFormat="1" x14ac:dyDescent="0.2">
      <c r="A5" s="175" t="s">
        <v>2</v>
      </c>
      <c r="B5" s="175"/>
      <c r="C5" s="175"/>
      <c r="D5" s="175"/>
      <c r="E5" s="175"/>
      <c r="F5" s="175"/>
      <c r="G5" s="26"/>
      <c r="H5" s="4"/>
      <c r="I5" s="4"/>
      <c r="J5" s="4"/>
      <c r="K5" s="4"/>
      <c r="L5"/>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row>
    <row r="6" spans="1:137" s="3" customFormat="1" x14ac:dyDescent="0.2">
      <c r="A6" s="23">
        <v>1</v>
      </c>
      <c r="B6" s="10" t="s">
        <v>14</v>
      </c>
      <c r="C6" s="9" t="s">
        <v>3</v>
      </c>
      <c r="D6" s="9">
        <v>1</v>
      </c>
      <c r="E6" s="11"/>
      <c r="F6" s="11"/>
      <c r="G6" s="26"/>
      <c r="H6" s="4"/>
      <c r="I6" s="4"/>
      <c r="J6" s="4"/>
      <c r="K6" s="4"/>
      <c r="L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row>
    <row r="7" spans="1:137" s="7" customFormat="1" ht="38.25" x14ac:dyDescent="0.2">
      <c r="A7" s="23">
        <f>A6+1</f>
        <v>2</v>
      </c>
      <c r="B7" s="10" t="s">
        <v>202</v>
      </c>
      <c r="C7" s="9" t="s">
        <v>4</v>
      </c>
      <c r="D7" s="9">
        <v>1</v>
      </c>
      <c r="E7" s="85"/>
      <c r="F7" s="85"/>
      <c r="G7" s="26"/>
      <c r="H7" s="6"/>
      <c r="I7" s="6"/>
      <c r="J7" s="6"/>
      <c r="K7" s="6"/>
      <c r="L7"/>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row>
    <row r="8" spans="1:137" s="7" customFormat="1" x14ac:dyDescent="0.2">
      <c r="A8" s="23">
        <f>A7+1</f>
        <v>3</v>
      </c>
      <c r="B8" s="10" t="s">
        <v>15</v>
      </c>
      <c r="C8" s="9" t="s">
        <v>3</v>
      </c>
      <c r="D8" s="9">
        <v>1</v>
      </c>
      <c r="E8" s="11"/>
      <c r="F8" s="11"/>
      <c r="G8" s="26"/>
      <c r="H8" s="6"/>
      <c r="I8" s="6"/>
      <c r="J8" s="6"/>
      <c r="K8" s="6"/>
      <c r="L8"/>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row>
    <row r="9" spans="1:137" s="7" customFormat="1" x14ac:dyDescent="0.2">
      <c r="A9" s="171" t="s">
        <v>6</v>
      </c>
      <c r="B9" s="171"/>
      <c r="C9" s="171"/>
      <c r="D9" s="171"/>
      <c r="E9" s="171"/>
      <c r="F9" s="171"/>
      <c r="G9" s="26"/>
      <c r="H9" s="6"/>
      <c r="I9" s="6"/>
      <c r="J9" s="6"/>
      <c r="K9" s="6"/>
      <c r="L9"/>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row>
    <row r="10" spans="1:137" s="3" customFormat="1" ht="38.25" x14ac:dyDescent="0.2">
      <c r="A10" s="23">
        <f>A8+1</f>
        <v>4</v>
      </c>
      <c r="B10" s="162" t="s">
        <v>154</v>
      </c>
      <c r="C10" s="9" t="s">
        <v>19</v>
      </c>
      <c r="D10" s="24">
        <v>50</v>
      </c>
      <c r="E10" s="11"/>
      <c r="F10" s="11"/>
      <c r="G10" s="26"/>
      <c r="H10" s="6"/>
      <c r="I10" s="4"/>
      <c r="J10" s="4"/>
      <c r="K10" s="4"/>
      <c r="L10"/>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row>
    <row r="11" spans="1:137" s="7" customFormat="1" x14ac:dyDescent="0.2">
      <c r="A11" s="163">
        <f>A10+1</f>
        <v>5</v>
      </c>
      <c r="B11" s="13" t="s">
        <v>16</v>
      </c>
      <c r="C11" s="9" t="s">
        <v>0</v>
      </c>
      <c r="D11" s="56">
        <v>5180</v>
      </c>
      <c r="E11" s="11"/>
      <c r="F11" s="11"/>
      <c r="G11" s="164"/>
      <c r="H11" s="6"/>
      <c r="I11" s="6"/>
      <c r="J11" s="6"/>
      <c r="K11" s="6"/>
      <c r="L11"/>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row>
    <row r="12" spans="1:137" s="27" customFormat="1" ht="54" customHeight="1" x14ac:dyDescent="0.2">
      <c r="A12" s="163">
        <f>A11+1</f>
        <v>6</v>
      </c>
      <c r="B12" s="13" t="s">
        <v>155</v>
      </c>
      <c r="C12" s="9" t="s">
        <v>3</v>
      </c>
      <c r="D12" s="9">
        <v>1</v>
      </c>
      <c r="E12" s="11"/>
      <c r="F12" s="25"/>
      <c r="G12" s="26"/>
      <c r="H12" s="26"/>
      <c r="I12" s="26"/>
      <c r="J12" s="26"/>
      <c r="K12" s="26"/>
      <c r="L12"/>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row>
    <row r="13" spans="1:137" s="7" customFormat="1" x14ac:dyDescent="0.2">
      <c r="A13" s="176" t="s">
        <v>72</v>
      </c>
      <c r="B13" s="177"/>
      <c r="C13" s="177"/>
      <c r="D13" s="177"/>
      <c r="E13" s="177"/>
      <c r="F13" s="178"/>
      <c r="G13" s="26"/>
      <c r="H13" s="6"/>
      <c r="I13" s="6"/>
      <c r="J13" s="6"/>
      <c r="K13" s="6"/>
      <c r="L13"/>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row>
    <row r="14" spans="1:137" s="7" customFormat="1" ht="25.5" x14ac:dyDescent="0.2">
      <c r="A14" s="23">
        <f>A12+1</f>
        <v>7</v>
      </c>
      <c r="B14" s="162" t="s">
        <v>370</v>
      </c>
      <c r="C14" s="9" t="s">
        <v>1</v>
      </c>
      <c r="D14" s="56">
        <v>2</v>
      </c>
      <c r="E14" s="11"/>
      <c r="F14" s="11"/>
      <c r="G14" s="26"/>
      <c r="H14" s="6"/>
      <c r="I14" s="6"/>
      <c r="J14" s="6"/>
      <c r="K14" s="6"/>
      <c r="L14"/>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row>
    <row r="15" spans="1:137" s="7" customFormat="1" ht="25.5" x14ac:dyDescent="0.2">
      <c r="A15" s="23">
        <f>A14+1</f>
        <v>8</v>
      </c>
      <c r="B15" s="18" t="s">
        <v>347</v>
      </c>
      <c r="C15" s="9" t="s">
        <v>0</v>
      </c>
      <c r="D15" s="24">
        <v>5065</v>
      </c>
      <c r="E15" s="11"/>
      <c r="F15" s="11"/>
      <c r="G15" s="26"/>
      <c r="H15" s="6"/>
      <c r="I15" s="6"/>
      <c r="J15" s="6"/>
      <c r="K15" s="6"/>
      <c r="L15"/>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row>
    <row r="16" spans="1:137" s="7" customFormat="1" x14ac:dyDescent="0.2">
      <c r="A16" s="23">
        <f>A15+1</f>
        <v>9</v>
      </c>
      <c r="B16" s="13" t="s">
        <v>17</v>
      </c>
      <c r="C16" s="9" t="s">
        <v>0</v>
      </c>
      <c r="D16" s="56">
        <v>5180</v>
      </c>
      <c r="E16" s="11"/>
      <c r="F16" s="11"/>
      <c r="G16" s="26"/>
      <c r="H16" s="4"/>
      <c r="I16" s="4"/>
      <c r="J16" s="4"/>
      <c r="K16" s="4"/>
      <c r="L16"/>
      <c r="M16" s="4"/>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row>
    <row r="17" spans="1:130" s="7" customFormat="1" x14ac:dyDescent="0.2">
      <c r="A17" s="23">
        <f t="shared" ref="A17" si="0">A16+1</f>
        <v>10</v>
      </c>
      <c r="B17" s="13" t="s">
        <v>23</v>
      </c>
      <c r="C17" s="9" t="s">
        <v>0</v>
      </c>
      <c r="D17" s="56">
        <v>5180</v>
      </c>
      <c r="E17" s="11"/>
      <c r="F17" s="11"/>
      <c r="G17" s="26"/>
      <c r="H17" s="4"/>
      <c r="I17" s="4"/>
      <c r="J17" s="4"/>
      <c r="K17" s="4"/>
      <c r="L17"/>
      <c r="M17" s="4"/>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row>
    <row r="18" spans="1:130" s="7" customFormat="1" x14ac:dyDescent="0.2">
      <c r="A18" s="171" t="s">
        <v>7</v>
      </c>
      <c r="B18" s="171"/>
      <c r="C18" s="171"/>
      <c r="D18" s="171"/>
      <c r="E18" s="171"/>
      <c r="F18" s="171"/>
      <c r="G18" s="26"/>
      <c r="H18" s="6"/>
      <c r="I18" s="6"/>
      <c r="J18" s="6"/>
      <c r="K18" s="6"/>
      <c r="L18"/>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row>
    <row r="19" spans="1:130" s="7" customFormat="1" x14ac:dyDescent="0.2">
      <c r="A19" s="23">
        <f>A17+1</f>
        <v>11</v>
      </c>
      <c r="B19" s="13" t="s">
        <v>348</v>
      </c>
      <c r="C19" s="9" t="s">
        <v>1</v>
      </c>
      <c r="D19" s="163">
        <v>4</v>
      </c>
      <c r="E19" s="9"/>
      <c r="F19" s="11"/>
      <c r="G19" s="26"/>
      <c r="H19" s="6"/>
      <c r="I19" s="6"/>
      <c r="J19" s="6"/>
      <c r="K19" s="6"/>
      <c r="L19"/>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0" s="7" customFormat="1" ht="12.75" customHeight="1" x14ac:dyDescent="0.2">
      <c r="A20" s="23">
        <f>A19+1</f>
        <v>12</v>
      </c>
      <c r="B20" s="97" t="s">
        <v>331</v>
      </c>
      <c r="C20" s="23" t="s">
        <v>1</v>
      </c>
      <c r="D20" s="163">
        <v>1</v>
      </c>
      <c r="E20" s="83"/>
      <c r="F20" s="11"/>
      <c r="G20" s="26"/>
      <c r="H20" s="6"/>
      <c r="I20" s="6"/>
      <c r="J20" s="6"/>
      <c r="K20" s="6"/>
      <c r="L20"/>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row>
    <row r="21" spans="1:130" s="7" customFormat="1" ht="25.5" x14ac:dyDescent="0.2">
      <c r="A21" s="23">
        <f t="shared" ref="A21" si="1">A20+1</f>
        <v>13</v>
      </c>
      <c r="B21" s="18" t="s">
        <v>332</v>
      </c>
      <c r="C21" s="23" t="s">
        <v>1</v>
      </c>
      <c r="D21" s="163">
        <v>3</v>
      </c>
      <c r="E21" s="83"/>
      <c r="F21" s="11"/>
      <c r="G21" s="90"/>
      <c r="H21" s="6"/>
      <c r="I21" s="6"/>
      <c r="J21" s="6"/>
      <c r="K21" s="6"/>
      <c r="L21"/>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row>
    <row r="22" spans="1:130" x14ac:dyDescent="0.2">
      <c r="A22" s="5"/>
      <c r="B22" s="5"/>
      <c r="C22" s="5"/>
      <c r="D22" s="5"/>
      <c r="E22" s="5"/>
      <c r="F22" s="5"/>
    </row>
    <row r="23" spans="1:130" x14ac:dyDescent="0.2">
      <c r="A23" s="5"/>
      <c r="B23" s="5"/>
      <c r="C23" s="5"/>
      <c r="D23" s="5"/>
      <c r="E23" s="5"/>
      <c r="F23" s="5"/>
    </row>
    <row r="24" spans="1:130" ht="15" x14ac:dyDescent="0.2">
      <c r="A24" s="153"/>
      <c r="B24" s="154" t="s">
        <v>349</v>
      </c>
      <c r="C24" s="155" t="s">
        <v>30</v>
      </c>
      <c r="D24" s="76"/>
      <c r="E24" s="76"/>
      <c r="F24" s="76"/>
    </row>
    <row r="25" spans="1:130" ht="15" x14ac:dyDescent="0.2">
      <c r="A25" s="153"/>
      <c r="B25" s="154" t="s">
        <v>28</v>
      </c>
      <c r="C25" s="153"/>
      <c r="D25" s="153"/>
      <c r="E25" s="153"/>
      <c r="F25" s="153"/>
    </row>
    <row r="26" spans="1:130" s="7" customFormat="1" x14ac:dyDescent="0.2">
      <c r="A26" s="78"/>
      <c r="B26" s="78"/>
      <c r="C26" s="78"/>
      <c r="D26" s="78"/>
      <c r="E26" s="78"/>
      <c r="F26" s="78"/>
      <c r="G26" s="26"/>
      <c r="H26" s="6"/>
      <c r="I26" s="6"/>
      <c r="J26" s="6"/>
      <c r="K26" s="6"/>
      <c r="L2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row>
  </sheetData>
  <mergeCells count="6">
    <mergeCell ref="A18:F18"/>
    <mergeCell ref="A2:F2"/>
    <mergeCell ref="A1:F1"/>
    <mergeCell ref="A5:F5"/>
    <mergeCell ref="A9:F9"/>
    <mergeCell ref="A13:F13"/>
  </mergeCells>
  <phoneticPr fontId="6" type="noConversion"/>
  <printOptions horizontalCentered="1"/>
  <pageMargins left="0.7" right="0.7" top="0.5" bottom="0.5" header="0.3" footer="0.3"/>
  <pageSetup scale="96" fitToHeight="0" orientation="portrait" r:id="rId1"/>
  <headerFooter alignWithMargins="0">
    <oddFooter>&amp;CPage &amp;P of 4</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D2CD6-ED7A-44CB-9D97-0F9BFFC8D5AE}">
  <sheetPr>
    <pageSetUpPr fitToPage="1"/>
  </sheetPr>
  <dimension ref="A1:EG58"/>
  <sheetViews>
    <sheetView tabSelected="1" topLeftCell="A16" zoomScaleNormal="100" workbookViewId="0">
      <selection activeCell="G16" sqref="G16"/>
    </sheetView>
  </sheetViews>
  <sheetFormatPr defaultColWidth="9.140625" defaultRowHeight="12.75" x14ac:dyDescent="0.2"/>
  <cols>
    <col min="1" max="1" width="6.7109375" style="158" customWidth="1"/>
    <col min="2" max="2" width="52.7109375" style="158" customWidth="1"/>
    <col min="3" max="3" width="6.5703125" style="158" customWidth="1"/>
    <col min="4" max="4" width="6.7109375" style="158" customWidth="1"/>
    <col min="5" max="6" width="10.7109375" style="158" customWidth="1"/>
    <col min="7" max="7" width="40.140625" style="150" customWidth="1"/>
    <col min="8" max="9" width="9.140625" style="158"/>
    <col min="10" max="10" width="6.7109375" style="158" customWidth="1"/>
    <col min="11" max="11" width="48" style="158" customWidth="1"/>
    <col min="12" max="12" width="6.5703125" style="156" customWidth="1"/>
    <col min="13" max="13" width="6.7109375" style="158" customWidth="1"/>
    <col min="14" max="15" width="10.7109375" style="158" customWidth="1"/>
    <col min="16" max="16384" width="9.140625" style="158"/>
  </cols>
  <sheetData>
    <row r="1" spans="1:129" ht="38.25" customHeight="1" x14ac:dyDescent="0.2">
      <c r="A1" s="174" t="s">
        <v>361</v>
      </c>
      <c r="B1" s="173"/>
      <c r="C1" s="173"/>
      <c r="D1" s="173"/>
      <c r="E1" s="173"/>
      <c r="F1" s="173"/>
      <c r="G1" s="165"/>
    </row>
    <row r="2" spans="1:129" ht="18.75" x14ac:dyDescent="0.2">
      <c r="A2" s="172" t="s">
        <v>346</v>
      </c>
      <c r="B2" s="173"/>
      <c r="C2" s="173"/>
      <c r="D2" s="173"/>
      <c r="E2" s="173"/>
      <c r="F2" s="173"/>
    </row>
    <row r="4" spans="1:129" s="2" customFormat="1" ht="25.5" x14ac:dyDescent="0.2">
      <c r="A4" s="8" t="s">
        <v>9</v>
      </c>
      <c r="B4" s="8" t="s">
        <v>10</v>
      </c>
      <c r="C4" s="8" t="s">
        <v>11</v>
      </c>
      <c r="D4" s="8" t="s">
        <v>12</v>
      </c>
      <c r="E4" s="8" t="s">
        <v>22</v>
      </c>
      <c r="F4" s="8" t="s">
        <v>13</v>
      </c>
      <c r="G4" s="166"/>
      <c r="L4" s="156"/>
    </row>
    <row r="5" spans="1:129" s="165" customFormat="1" x14ac:dyDescent="0.2">
      <c r="A5" s="175" t="s">
        <v>2</v>
      </c>
      <c r="B5" s="175"/>
      <c r="C5" s="175"/>
      <c r="D5" s="175"/>
      <c r="E5" s="175"/>
      <c r="F5" s="175"/>
      <c r="G5" s="150"/>
      <c r="H5" s="158"/>
      <c r="I5" s="158"/>
      <c r="J5" s="158"/>
      <c r="K5" s="158"/>
      <c r="L5" s="156"/>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row>
    <row r="6" spans="1:129" s="165" customFormat="1" x14ac:dyDescent="0.2">
      <c r="A6" s="159">
        <v>1</v>
      </c>
      <c r="B6" s="10" t="s">
        <v>14</v>
      </c>
      <c r="C6" s="159" t="s">
        <v>3</v>
      </c>
      <c r="D6" s="159">
        <v>1</v>
      </c>
      <c r="E6" s="160"/>
      <c r="F6" s="160"/>
      <c r="G6" s="150"/>
      <c r="H6" s="158"/>
      <c r="I6" s="158"/>
      <c r="J6" s="158"/>
      <c r="K6" s="158"/>
      <c r="L6" s="156"/>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row>
    <row r="7" spans="1:129" s="151" customFormat="1" ht="38.25" x14ac:dyDescent="0.2">
      <c r="A7" s="159">
        <f>A6+1</f>
        <v>2</v>
      </c>
      <c r="B7" s="10" t="s">
        <v>202</v>
      </c>
      <c r="C7" s="159" t="s">
        <v>4</v>
      </c>
      <c r="D7" s="159">
        <v>1</v>
      </c>
      <c r="E7" s="167">
        <v>50000</v>
      </c>
      <c r="F7" s="167"/>
      <c r="G7" s="150"/>
      <c r="H7" s="165"/>
      <c r="I7" s="165"/>
      <c r="J7" s="165"/>
      <c r="K7" s="165"/>
      <c r="L7" s="156"/>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165"/>
      <c r="BJ7" s="165"/>
      <c r="BK7" s="165"/>
      <c r="BL7" s="165"/>
      <c r="BM7" s="165"/>
      <c r="BN7" s="165"/>
      <c r="BO7" s="165"/>
      <c r="BP7" s="165"/>
      <c r="BQ7" s="165"/>
      <c r="BR7" s="165"/>
      <c r="BS7" s="165"/>
      <c r="BT7" s="165"/>
      <c r="BU7" s="165"/>
      <c r="BV7" s="165"/>
      <c r="BW7" s="165"/>
      <c r="BX7" s="165"/>
      <c r="BY7" s="165"/>
      <c r="BZ7" s="165"/>
      <c r="CA7" s="165"/>
      <c r="CB7" s="165"/>
      <c r="CC7" s="165"/>
      <c r="CD7" s="165"/>
      <c r="CE7" s="165"/>
      <c r="CF7" s="165"/>
      <c r="CG7" s="165"/>
      <c r="CH7" s="165"/>
      <c r="CI7" s="165"/>
      <c r="CJ7" s="165"/>
      <c r="CK7" s="165"/>
      <c r="CL7" s="165"/>
      <c r="CM7" s="165"/>
      <c r="CN7" s="165"/>
      <c r="CO7" s="165"/>
      <c r="CP7" s="165"/>
      <c r="CQ7" s="165"/>
      <c r="CR7" s="165"/>
      <c r="CS7" s="165"/>
      <c r="CT7" s="165"/>
      <c r="CU7" s="165"/>
      <c r="CV7" s="165"/>
      <c r="CW7" s="165"/>
      <c r="CX7" s="165"/>
      <c r="CY7" s="165"/>
      <c r="CZ7" s="165"/>
      <c r="DA7" s="165"/>
      <c r="DB7" s="165"/>
      <c r="DC7" s="165"/>
      <c r="DD7" s="165"/>
      <c r="DE7" s="165"/>
      <c r="DF7" s="165"/>
      <c r="DG7" s="165"/>
      <c r="DH7" s="165"/>
      <c r="DI7" s="165"/>
      <c r="DJ7" s="165"/>
      <c r="DK7" s="165"/>
      <c r="DL7" s="165"/>
      <c r="DM7" s="165"/>
      <c r="DN7" s="165"/>
      <c r="DO7" s="165"/>
      <c r="DP7" s="165"/>
      <c r="DQ7" s="165"/>
      <c r="DR7" s="165"/>
      <c r="DS7" s="165"/>
      <c r="DT7" s="165"/>
      <c r="DU7" s="165"/>
      <c r="DV7" s="165"/>
      <c r="DW7" s="165"/>
      <c r="DX7" s="165"/>
      <c r="DY7" s="165"/>
    </row>
    <row r="8" spans="1:129" s="151" customFormat="1" x14ac:dyDescent="0.2">
      <c r="A8" s="159">
        <f>A7+1</f>
        <v>3</v>
      </c>
      <c r="B8" s="10" t="s">
        <v>15</v>
      </c>
      <c r="C8" s="159" t="s">
        <v>3</v>
      </c>
      <c r="D8" s="159">
        <v>1</v>
      </c>
      <c r="E8" s="160"/>
      <c r="F8" s="160"/>
      <c r="G8" s="150"/>
      <c r="H8" s="165"/>
      <c r="I8" s="165"/>
      <c r="J8" s="165"/>
      <c r="K8" s="165"/>
      <c r="L8" s="156"/>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row>
    <row r="9" spans="1:129" s="151" customFormat="1" x14ac:dyDescent="0.2">
      <c r="A9" s="171" t="s">
        <v>6</v>
      </c>
      <c r="B9" s="171"/>
      <c r="C9" s="171"/>
      <c r="D9" s="171"/>
      <c r="E9" s="171"/>
      <c r="F9" s="171"/>
      <c r="G9" s="150"/>
      <c r="H9" s="165"/>
      <c r="I9" s="165"/>
      <c r="J9" s="165"/>
      <c r="K9" s="165"/>
      <c r="L9" s="156"/>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c r="DR9" s="165"/>
      <c r="DS9" s="165"/>
      <c r="DT9" s="165"/>
      <c r="DU9" s="165"/>
      <c r="DV9" s="165"/>
      <c r="DW9" s="165"/>
      <c r="DX9" s="165"/>
      <c r="DY9" s="165"/>
    </row>
    <row r="10" spans="1:129" s="165" customFormat="1" ht="38.25" x14ac:dyDescent="0.2">
      <c r="A10" s="159">
        <f>A8+1</f>
        <v>4</v>
      </c>
      <c r="B10" s="162" t="s">
        <v>154</v>
      </c>
      <c r="C10" s="159" t="s">
        <v>19</v>
      </c>
      <c r="D10" s="47">
        <v>50</v>
      </c>
      <c r="E10" s="160"/>
      <c r="F10" s="160"/>
      <c r="G10" s="150"/>
      <c r="I10" s="158"/>
      <c r="J10" s="158"/>
      <c r="K10" s="158"/>
      <c r="L10" s="156"/>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row>
    <row r="11" spans="1:129" s="151" customFormat="1" x14ac:dyDescent="0.2">
      <c r="A11" s="159">
        <f>A10+1</f>
        <v>5</v>
      </c>
      <c r="B11" s="161" t="s">
        <v>16</v>
      </c>
      <c r="C11" s="159" t="s">
        <v>0</v>
      </c>
      <c r="D11" s="56">
        <v>11201.7</v>
      </c>
      <c r="E11" s="160"/>
      <c r="F11" s="160"/>
      <c r="G11" s="150"/>
      <c r="H11" s="165"/>
      <c r="I11" s="165"/>
      <c r="J11" s="165"/>
      <c r="K11" s="165"/>
      <c r="L11" s="156"/>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5"/>
      <c r="BP11" s="165"/>
      <c r="BQ11" s="165"/>
      <c r="BR11" s="165"/>
      <c r="BS11" s="165"/>
      <c r="BT11" s="165"/>
      <c r="BU11" s="165"/>
      <c r="BV11" s="165"/>
      <c r="BW11" s="165"/>
      <c r="BX11" s="165"/>
      <c r="BY11" s="165"/>
      <c r="BZ11" s="165"/>
      <c r="CA11" s="165"/>
      <c r="CB11" s="165"/>
      <c r="CC11" s="165"/>
      <c r="CD11" s="165"/>
      <c r="CE11" s="165"/>
      <c r="CF11" s="165"/>
      <c r="CG11" s="165"/>
      <c r="CH11" s="165"/>
      <c r="CI11" s="165"/>
      <c r="CJ11" s="165"/>
      <c r="CK11" s="165"/>
      <c r="CL11" s="165"/>
      <c r="CM11" s="165"/>
      <c r="CN11" s="165"/>
      <c r="CO11" s="165"/>
      <c r="CP11" s="165"/>
      <c r="CQ11" s="165"/>
      <c r="CR11" s="165"/>
      <c r="CS11" s="165"/>
      <c r="CT11" s="165"/>
      <c r="CU11" s="165"/>
      <c r="CV11" s="165"/>
      <c r="CW11" s="165"/>
      <c r="CX11" s="165"/>
      <c r="CY11" s="165"/>
      <c r="CZ11" s="165"/>
      <c r="DA11" s="165"/>
      <c r="DB11" s="165"/>
      <c r="DC11" s="165"/>
      <c r="DD11" s="165"/>
      <c r="DE11" s="165"/>
      <c r="DF11" s="165"/>
      <c r="DG11" s="165"/>
      <c r="DH11" s="165"/>
      <c r="DI11" s="165"/>
      <c r="DJ11" s="165"/>
      <c r="DK11" s="165"/>
      <c r="DL11" s="165"/>
      <c r="DM11" s="165"/>
      <c r="DN11" s="165"/>
      <c r="DO11" s="165"/>
      <c r="DP11" s="165"/>
      <c r="DQ11" s="165"/>
      <c r="DR11" s="165"/>
      <c r="DS11" s="165"/>
      <c r="DT11" s="165"/>
      <c r="DU11" s="165"/>
      <c r="DV11" s="165"/>
      <c r="DW11" s="165"/>
      <c r="DX11" s="165"/>
      <c r="DY11" s="165"/>
    </row>
    <row r="12" spans="1:129" s="151" customFormat="1" x14ac:dyDescent="0.2">
      <c r="A12" s="159">
        <f>A11+1</f>
        <v>6</v>
      </c>
      <c r="B12" s="161" t="s">
        <v>351</v>
      </c>
      <c r="C12" s="159" t="s">
        <v>3</v>
      </c>
      <c r="D12" s="159">
        <v>1</v>
      </c>
      <c r="E12" s="159"/>
      <c r="F12" s="160"/>
      <c r="G12" s="150"/>
      <c r="H12" s="165"/>
      <c r="I12" s="165"/>
      <c r="J12" s="165"/>
      <c r="K12" s="165"/>
      <c r="L12" s="156"/>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row>
    <row r="13" spans="1:129" s="27" customFormat="1" ht="54" customHeight="1" x14ac:dyDescent="0.2">
      <c r="A13" s="159">
        <f>A12+1</f>
        <v>7</v>
      </c>
      <c r="B13" s="161" t="s">
        <v>155</v>
      </c>
      <c r="C13" s="159" t="s">
        <v>3</v>
      </c>
      <c r="D13" s="159">
        <v>1</v>
      </c>
      <c r="E13" s="160"/>
      <c r="F13" s="25"/>
      <c r="G13" s="150"/>
      <c r="H13" s="150"/>
      <c r="I13" s="150"/>
      <c r="J13" s="150"/>
      <c r="K13" s="150"/>
      <c r="L13" s="156"/>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c r="CM13" s="150"/>
      <c r="CN13" s="150"/>
      <c r="CO13" s="150"/>
      <c r="CP13" s="150"/>
      <c r="CQ13" s="150"/>
      <c r="CR13" s="150"/>
      <c r="CS13" s="150"/>
      <c r="CT13" s="150"/>
      <c r="CU13" s="150"/>
      <c r="CV13" s="150"/>
      <c r="CW13" s="150"/>
      <c r="CX13" s="150"/>
      <c r="CY13" s="150"/>
      <c r="CZ13" s="150"/>
      <c r="DA13" s="150"/>
      <c r="DB13" s="150"/>
      <c r="DC13" s="150"/>
      <c r="DD13" s="150"/>
      <c r="DE13" s="150"/>
      <c r="DF13" s="150"/>
      <c r="DG13" s="150"/>
      <c r="DH13" s="150"/>
      <c r="DI13" s="150"/>
      <c r="DJ13" s="150"/>
      <c r="DK13" s="150"/>
      <c r="DL13" s="150"/>
      <c r="DM13" s="150"/>
      <c r="DN13" s="150"/>
      <c r="DO13" s="150"/>
      <c r="DP13" s="150"/>
      <c r="DQ13" s="150"/>
    </row>
    <row r="14" spans="1:129" s="151" customFormat="1" x14ac:dyDescent="0.2">
      <c r="A14" s="176" t="s">
        <v>72</v>
      </c>
      <c r="B14" s="177"/>
      <c r="C14" s="177"/>
      <c r="D14" s="177"/>
      <c r="E14" s="177"/>
      <c r="F14" s="178"/>
      <c r="G14" s="150"/>
      <c r="H14" s="165"/>
      <c r="I14" s="165"/>
      <c r="J14" s="165"/>
      <c r="K14" s="165"/>
      <c r="L14" s="156"/>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5"/>
      <c r="DD14" s="165"/>
      <c r="DE14" s="165"/>
      <c r="DF14" s="165"/>
      <c r="DG14" s="165"/>
      <c r="DH14" s="165"/>
      <c r="DI14" s="165"/>
      <c r="DJ14" s="165"/>
      <c r="DK14" s="165"/>
      <c r="DL14" s="165"/>
      <c r="DM14" s="165"/>
      <c r="DN14" s="165"/>
      <c r="DO14" s="165"/>
      <c r="DP14" s="165"/>
      <c r="DQ14" s="165"/>
      <c r="DR14" s="165"/>
      <c r="DS14" s="165"/>
      <c r="DT14" s="165"/>
      <c r="DU14" s="165"/>
      <c r="DV14" s="165"/>
      <c r="DW14" s="165"/>
      <c r="DX14" s="165"/>
      <c r="DY14" s="165"/>
    </row>
    <row r="15" spans="1:129" s="7" customFormat="1" x14ac:dyDescent="0.2">
      <c r="A15" s="163">
        <f>A13+1</f>
        <v>8</v>
      </c>
      <c r="B15" s="162" t="s">
        <v>367</v>
      </c>
      <c r="C15" s="159" t="s">
        <v>1</v>
      </c>
      <c r="D15" s="56">
        <v>2</v>
      </c>
      <c r="E15" s="160"/>
      <c r="F15" s="160"/>
      <c r="G15" s="164"/>
      <c r="H15" s="6"/>
      <c r="I15" s="6"/>
      <c r="J15" s="6"/>
      <c r="K15" s="6"/>
      <c r="L15" s="15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row>
    <row r="16" spans="1:129" s="151" customFormat="1" ht="38.25" x14ac:dyDescent="0.2">
      <c r="A16" s="159">
        <f>A15+1</f>
        <v>9</v>
      </c>
      <c r="B16" s="161" t="s">
        <v>352</v>
      </c>
      <c r="C16" s="159" t="s">
        <v>0</v>
      </c>
      <c r="D16" s="56">
        <v>10051.700000000001</v>
      </c>
      <c r="E16" s="160"/>
      <c r="F16" s="160"/>
      <c r="G16" s="150"/>
      <c r="H16" s="165"/>
      <c r="I16" s="165"/>
      <c r="J16" s="165"/>
      <c r="K16" s="165"/>
      <c r="L16" s="156"/>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165"/>
      <c r="BT16" s="165"/>
      <c r="BU16" s="165"/>
      <c r="BV16" s="165"/>
      <c r="BW16" s="165"/>
      <c r="BX16" s="165"/>
      <c r="BY16" s="165"/>
      <c r="BZ16" s="165"/>
      <c r="CA16" s="165"/>
      <c r="CB16" s="165"/>
      <c r="CC16" s="165"/>
      <c r="CD16" s="165"/>
      <c r="CE16" s="165"/>
      <c r="CF16" s="165"/>
      <c r="CG16" s="165"/>
      <c r="CH16" s="165"/>
      <c r="CI16" s="165"/>
      <c r="CJ16" s="165"/>
      <c r="CK16" s="165"/>
      <c r="CL16" s="165"/>
      <c r="CM16" s="165"/>
      <c r="CN16" s="165"/>
      <c r="CO16" s="165"/>
      <c r="CP16" s="165"/>
      <c r="CQ16" s="165"/>
      <c r="CR16" s="165"/>
      <c r="CS16" s="165"/>
      <c r="CT16" s="165"/>
      <c r="CU16" s="165"/>
      <c r="CV16" s="165"/>
      <c r="CW16" s="165"/>
      <c r="CX16" s="165"/>
      <c r="CY16" s="165"/>
      <c r="CZ16" s="165"/>
      <c r="DA16" s="165"/>
      <c r="DB16" s="165"/>
      <c r="DC16" s="165"/>
      <c r="DD16" s="165"/>
      <c r="DE16" s="165"/>
      <c r="DF16" s="165"/>
      <c r="DG16" s="165"/>
      <c r="DH16" s="165"/>
      <c r="DI16" s="165"/>
      <c r="DJ16" s="165"/>
      <c r="DK16" s="165"/>
      <c r="DL16" s="165"/>
      <c r="DM16" s="165"/>
      <c r="DN16" s="165"/>
      <c r="DO16" s="165"/>
      <c r="DP16" s="165"/>
      <c r="DQ16" s="165"/>
      <c r="DR16" s="165"/>
      <c r="DS16" s="165"/>
      <c r="DT16" s="165"/>
      <c r="DU16" s="165"/>
      <c r="DV16" s="165"/>
      <c r="DW16" s="165"/>
      <c r="DX16" s="165"/>
      <c r="DY16" s="165"/>
    </row>
    <row r="17" spans="1:137" s="151" customFormat="1" ht="25.5" x14ac:dyDescent="0.2">
      <c r="A17" s="159">
        <f>A16+1</f>
        <v>10</v>
      </c>
      <c r="B17" s="161" t="s">
        <v>353</v>
      </c>
      <c r="C17" s="159" t="s">
        <v>0</v>
      </c>
      <c r="D17" s="24">
        <v>1150</v>
      </c>
      <c r="E17" s="160"/>
      <c r="F17" s="160"/>
      <c r="G17" s="150"/>
      <c r="H17" s="165"/>
      <c r="I17" s="165"/>
      <c r="J17" s="165"/>
      <c r="K17" s="165"/>
      <c r="L17" s="156"/>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5"/>
      <c r="BW17" s="165"/>
      <c r="BX17" s="165"/>
      <c r="BY17" s="165"/>
      <c r="BZ17" s="165"/>
      <c r="CA17" s="165"/>
      <c r="CB17" s="165"/>
      <c r="CC17" s="165"/>
      <c r="CD17" s="165"/>
      <c r="CE17" s="165"/>
      <c r="CF17" s="165"/>
      <c r="CG17" s="165"/>
      <c r="CH17" s="165"/>
      <c r="CI17" s="165"/>
      <c r="CJ17" s="165"/>
      <c r="CK17" s="165"/>
      <c r="CL17" s="165"/>
      <c r="CM17" s="165"/>
      <c r="CN17" s="165"/>
      <c r="CO17" s="165"/>
      <c r="CP17" s="165"/>
      <c r="CQ17" s="165"/>
      <c r="CR17" s="165"/>
      <c r="CS17" s="165"/>
      <c r="CT17" s="165"/>
      <c r="CU17" s="165"/>
      <c r="CV17" s="165"/>
      <c r="CW17" s="165"/>
      <c r="CX17" s="165"/>
      <c r="CY17" s="165"/>
      <c r="CZ17" s="165"/>
      <c r="DA17" s="165"/>
      <c r="DB17" s="165"/>
      <c r="DC17" s="165"/>
      <c r="DD17" s="165"/>
      <c r="DE17" s="165"/>
      <c r="DF17" s="165"/>
      <c r="DG17" s="165"/>
      <c r="DH17" s="165"/>
      <c r="DI17" s="165"/>
      <c r="DJ17" s="165"/>
      <c r="DK17" s="165"/>
      <c r="DL17" s="165"/>
      <c r="DM17" s="165"/>
      <c r="DN17" s="165"/>
      <c r="DO17" s="165"/>
      <c r="DP17" s="165"/>
      <c r="DQ17" s="165"/>
      <c r="DR17" s="165"/>
      <c r="DS17" s="165"/>
      <c r="DT17" s="165"/>
      <c r="DU17" s="165"/>
      <c r="DV17" s="165"/>
      <c r="DW17" s="165"/>
      <c r="DX17" s="165"/>
      <c r="DY17" s="165"/>
    </row>
    <row r="18" spans="1:137" s="151" customFormat="1" x14ac:dyDescent="0.2">
      <c r="A18" s="159">
        <f>A17+1</f>
        <v>11</v>
      </c>
      <c r="B18" s="161" t="s">
        <v>17</v>
      </c>
      <c r="C18" s="159" t="s">
        <v>0</v>
      </c>
      <c r="D18" s="56">
        <v>11201.7</v>
      </c>
      <c r="E18" s="160"/>
      <c r="F18" s="160"/>
      <c r="G18" s="150"/>
      <c r="H18" s="158"/>
      <c r="I18" s="158"/>
      <c r="J18" s="158"/>
      <c r="K18" s="158"/>
      <c r="L18" s="156"/>
      <c r="M18" s="158"/>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c r="BW18" s="165"/>
      <c r="BX18" s="165"/>
      <c r="BY18" s="165"/>
      <c r="BZ18" s="165"/>
      <c r="CA18" s="165"/>
      <c r="CB18" s="165"/>
      <c r="CC18" s="165"/>
      <c r="CD18" s="165"/>
      <c r="CE18" s="165"/>
      <c r="CF18" s="165"/>
      <c r="CG18" s="165"/>
      <c r="CH18" s="165"/>
      <c r="CI18" s="165"/>
      <c r="CJ18" s="165"/>
      <c r="CK18" s="165"/>
      <c r="CL18" s="165"/>
      <c r="CM18" s="165"/>
      <c r="CN18" s="165"/>
      <c r="CO18" s="165"/>
      <c r="CP18" s="165"/>
      <c r="CQ18" s="165"/>
      <c r="CR18" s="165"/>
      <c r="CS18" s="165"/>
      <c r="CT18" s="165"/>
      <c r="CU18" s="165"/>
      <c r="CV18" s="165"/>
      <c r="CW18" s="165"/>
      <c r="CX18" s="165"/>
      <c r="CY18" s="165"/>
      <c r="CZ18" s="165"/>
      <c r="DA18" s="165"/>
      <c r="DB18" s="165"/>
      <c r="DC18" s="165"/>
      <c r="DD18" s="165"/>
      <c r="DE18" s="165"/>
      <c r="DF18" s="165"/>
      <c r="DG18" s="165"/>
      <c r="DH18" s="165"/>
      <c r="DI18" s="165"/>
      <c r="DJ18" s="165"/>
      <c r="DK18" s="165"/>
      <c r="DL18" s="165"/>
      <c r="DM18" s="165"/>
      <c r="DN18" s="165"/>
      <c r="DO18" s="165"/>
      <c r="DP18" s="165"/>
      <c r="DQ18" s="165"/>
      <c r="DR18" s="165"/>
      <c r="DS18" s="165"/>
      <c r="DT18" s="165"/>
      <c r="DU18" s="165"/>
      <c r="DV18" s="165"/>
      <c r="DW18" s="165"/>
      <c r="DX18" s="165"/>
      <c r="DY18" s="165"/>
      <c r="DZ18" s="165"/>
    </row>
    <row r="19" spans="1:137" s="151" customFormat="1" x14ac:dyDescent="0.2">
      <c r="A19" s="159">
        <f t="shared" ref="A19:A20" si="0">A18+1</f>
        <v>12</v>
      </c>
      <c r="B19" s="161" t="s">
        <v>23</v>
      </c>
      <c r="C19" s="159" t="s">
        <v>0</v>
      </c>
      <c r="D19" s="56">
        <v>11201.7</v>
      </c>
      <c r="E19" s="160"/>
      <c r="F19" s="160"/>
      <c r="G19" s="150"/>
      <c r="H19" s="158"/>
      <c r="I19" s="158"/>
      <c r="J19" s="158"/>
      <c r="K19" s="158"/>
      <c r="L19" s="156"/>
      <c r="M19" s="158"/>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c r="BS19" s="165"/>
      <c r="BT19" s="165"/>
      <c r="BU19" s="165"/>
      <c r="BV19" s="165"/>
      <c r="BW19" s="165"/>
      <c r="BX19" s="165"/>
      <c r="BY19" s="165"/>
      <c r="BZ19" s="165"/>
      <c r="CA19" s="165"/>
      <c r="CB19" s="165"/>
      <c r="CC19" s="165"/>
      <c r="CD19" s="165"/>
      <c r="CE19" s="165"/>
      <c r="CF19" s="165"/>
      <c r="CG19" s="165"/>
      <c r="CH19" s="165"/>
      <c r="CI19" s="165"/>
      <c r="CJ19" s="165"/>
      <c r="CK19" s="165"/>
      <c r="CL19" s="165"/>
      <c r="CM19" s="165"/>
      <c r="CN19" s="165"/>
      <c r="CO19" s="165"/>
      <c r="CP19" s="165"/>
      <c r="CQ19" s="165"/>
      <c r="CR19" s="165"/>
      <c r="CS19" s="165"/>
      <c r="CT19" s="165"/>
      <c r="CU19" s="165"/>
      <c r="CV19" s="165"/>
      <c r="CW19" s="165"/>
      <c r="CX19" s="165"/>
      <c r="CY19" s="165"/>
      <c r="CZ19" s="165"/>
      <c r="DA19" s="165"/>
      <c r="DB19" s="165"/>
      <c r="DC19" s="165"/>
      <c r="DD19" s="165"/>
      <c r="DE19" s="165"/>
      <c r="DF19" s="165"/>
      <c r="DG19" s="165"/>
      <c r="DH19" s="165"/>
      <c r="DI19" s="165"/>
      <c r="DJ19" s="165"/>
      <c r="DK19" s="165"/>
      <c r="DL19" s="165"/>
      <c r="DM19" s="165"/>
      <c r="DN19" s="165"/>
      <c r="DO19" s="165"/>
      <c r="DP19" s="165"/>
      <c r="DQ19" s="165"/>
      <c r="DR19" s="165"/>
      <c r="DS19" s="165"/>
      <c r="DT19" s="165"/>
      <c r="DU19" s="165"/>
      <c r="DV19" s="165"/>
      <c r="DW19" s="165"/>
      <c r="DX19" s="165"/>
      <c r="DY19" s="165"/>
      <c r="DZ19" s="165"/>
    </row>
    <row r="20" spans="1:137" s="27" customFormat="1" ht="38.25" x14ac:dyDescent="0.2">
      <c r="A20" s="159">
        <f t="shared" si="0"/>
        <v>13</v>
      </c>
      <c r="B20" s="161" t="s">
        <v>156</v>
      </c>
      <c r="C20" s="159" t="s">
        <v>201</v>
      </c>
      <c r="D20" s="14">
        <f>0.25*D19</f>
        <v>2800.4250000000002</v>
      </c>
      <c r="E20" s="160"/>
      <c r="F20" s="160"/>
      <c r="G20" s="150"/>
      <c r="H20" s="150"/>
      <c r="I20" s="150"/>
      <c r="J20" s="150"/>
      <c r="K20" s="150"/>
      <c r="L20" s="9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row>
    <row r="21" spans="1:137" s="151" customFormat="1" x14ac:dyDescent="0.2">
      <c r="A21" s="171" t="s">
        <v>7</v>
      </c>
      <c r="B21" s="171"/>
      <c r="C21" s="171"/>
      <c r="D21" s="171"/>
      <c r="E21" s="171"/>
      <c r="F21" s="171"/>
      <c r="G21" s="150"/>
      <c r="H21" s="165"/>
      <c r="I21" s="165"/>
      <c r="J21" s="165"/>
      <c r="K21" s="165"/>
      <c r="L21" s="156"/>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c r="CE21" s="165"/>
      <c r="CF21" s="165"/>
      <c r="CG21" s="165"/>
      <c r="CH21" s="165"/>
      <c r="CI21" s="165"/>
      <c r="CJ21" s="165"/>
      <c r="CK21" s="165"/>
      <c r="CL21" s="165"/>
      <c r="CM21" s="165"/>
      <c r="CN21" s="165"/>
      <c r="CO21" s="165"/>
      <c r="CP21" s="165"/>
      <c r="CQ21" s="165"/>
      <c r="CR21" s="165"/>
      <c r="CS21" s="165"/>
      <c r="CT21" s="165"/>
      <c r="CU21" s="165"/>
      <c r="CV21" s="165"/>
      <c r="CW21" s="165"/>
      <c r="CX21" s="165"/>
      <c r="CY21" s="165"/>
      <c r="CZ21" s="165"/>
      <c r="DA21" s="165"/>
      <c r="DB21" s="165"/>
      <c r="DC21" s="165"/>
      <c r="DD21" s="165"/>
      <c r="DE21" s="165"/>
      <c r="DF21" s="165"/>
      <c r="DG21" s="165"/>
      <c r="DH21" s="165"/>
      <c r="DI21" s="165"/>
      <c r="DJ21" s="165"/>
      <c r="DK21" s="165"/>
      <c r="DL21" s="165"/>
      <c r="DM21" s="165"/>
      <c r="DN21" s="165"/>
      <c r="DO21" s="165"/>
      <c r="DP21" s="165"/>
      <c r="DQ21" s="165"/>
      <c r="DR21" s="165"/>
      <c r="DS21" s="165"/>
      <c r="DT21" s="165"/>
      <c r="DU21" s="165"/>
      <c r="DV21" s="165"/>
      <c r="DW21" s="165"/>
      <c r="DX21" s="165"/>
      <c r="DY21" s="165"/>
      <c r="DZ21" s="165"/>
    </row>
    <row r="22" spans="1:137" s="151" customFormat="1" x14ac:dyDescent="0.2">
      <c r="A22" s="159">
        <f>A20+1</f>
        <v>14</v>
      </c>
      <c r="B22" s="161" t="s">
        <v>348</v>
      </c>
      <c r="C22" s="159" t="s">
        <v>1</v>
      </c>
      <c r="D22" s="163">
        <v>4</v>
      </c>
      <c r="E22" s="159"/>
      <c r="F22" s="160"/>
      <c r="G22" s="150"/>
      <c r="H22" s="165"/>
      <c r="I22" s="165"/>
      <c r="J22" s="165"/>
      <c r="K22" s="165"/>
      <c r="L22" s="156"/>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65"/>
      <c r="BY22" s="165"/>
      <c r="BZ22" s="165"/>
      <c r="CA22" s="165"/>
      <c r="CB22" s="165"/>
      <c r="CC22" s="165"/>
      <c r="CD22" s="165"/>
      <c r="CE22" s="165"/>
      <c r="CF22" s="165"/>
      <c r="CG22" s="165"/>
      <c r="CH22" s="165"/>
      <c r="CI22" s="165"/>
      <c r="CJ22" s="165"/>
      <c r="CK22" s="165"/>
      <c r="CL22" s="165"/>
      <c r="CM22" s="165"/>
      <c r="CN22" s="165"/>
      <c r="CO22" s="165"/>
      <c r="CP22" s="165"/>
      <c r="CQ22" s="165"/>
      <c r="CR22" s="165"/>
      <c r="CS22" s="165"/>
      <c r="CT22" s="165"/>
      <c r="CU22" s="165"/>
      <c r="CV22" s="165"/>
      <c r="CW22" s="165"/>
      <c r="CX22" s="165"/>
      <c r="CY22" s="165"/>
      <c r="CZ22" s="165"/>
      <c r="DA22" s="165"/>
      <c r="DB22" s="165"/>
      <c r="DC22" s="165"/>
      <c r="DD22" s="165"/>
      <c r="DE22" s="165"/>
      <c r="DF22" s="165"/>
      <c r="DG22" s="165"/>
      <c r="DH22" s="165"/>
      <c r="DI22" s="165"/>
      <c r="DJ22" s="165"/>
      <c r="DK22" s="165"/>
      <c r="DL22" s="165"/>
      <c r="DM22" s="165"/>
      <c r="DN22" s="165"/>
      <c r="DO22" s="165"/>
      <c r="DP22" s="165"/>
      <c r="DQ22" s="165"/>
      <c r="DR22" s="165"/>
      <c r="DS22" s="165"/>
      <c r="DT22" s="165"/>
      <c r="DU22" s="165"/>
      <c r="DV22" s="165"/>
      <c r="DW22" s="165"/>
      <c r="DX22" s="165"/>
      <c r="DY22" s="165"/>
      <c r="DZ22" s="165"/>
    </row>
    <row r="23" spans="1:137" s="151" customFormat="1" ht="12.75" customHeight="1" x14ac:dyDescent="0.2">
      <c r="A23" s="159">
        <f>A22+1</f>
        <v>15</v>
      </c>
      <c r="B23" s="161" t="s">
        <v>354</v>
      </c>
      <c r="C23" s="159" t="s">
        <v>1</v>
      </c>
      <c r="D23" s="163">
        <v>1</v>
      </c>
      <c r="G23" s="150"/>
      <c r="H23" s="165"/>
      <c r="I23" s="165"/>
      <c r="J23" s="165"/>
      <c r="K23" s="165"/>
      <c r="L23" s="156"/>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5"/>
      <c r="BU23" s="165"/>
      <c r="BV23" s="165"/>
      <c r="BW23" s="165"/>
      <c r="BX23" s="165"/>
      <c r="BY23" s="165"/>
      <c r="BZ23" s="165"/>
      <c r="CA23" s="165"/>
      <c r="CB23" s="165"/>
      <c r="CC23" s="165"/>
      <c r="CD23" s="165"/>
      <c r="CE23" s="165"/>
      <c r="CF23" s="165"/>
      <c r="CG23" s="165"/>
      <c r="CH23" s="165"/>
      <c r="CI23" s="165"/>
      <c r="CJ23" s="165"/>
      <c r="CK23" s="165"/>
      <c r="CL23" s="165"/>
      <c r="CM23" s="165"/>
      <c r="CN23" s="165"/>
      <c r="CO23" s="165"/>
      <c r="CP23" s="165"/>
      <c r="CQ23" s="165"/>
      <c r="CR23" s="165"/>
      <c r="CS23" s="165"/>
      <c r="CT23" s="165"/>
      <c r="CU23" s="165"/>
      <c r="CV23" s="165"/>
      <c r="CW23" s="165"/>
      <c r="CX23" s="165"/>
      <c r="CY23" s="165"/>
      <c r="CZ23" s="165"/>
      <c r="DA23" s="165"/>
      <c r="DB23" s="165"/>
      <c r="DC23" s="165"/>
      <c r="DD23" s="165"/>
      <c r="DE23" s="165"/>
      <c r="DF23" s="165"/>
      <c r="DG23" s="165"/>
      <c r="DH23" s="165"/>
      <c r="DI23" s="165"/>
      <c r="DJ23" s="165"/>
      <c r="DK23" s="165"/>
      <c r="DL23" s="165"/>
      <c r="DM23" s="165"/>
      <c r="DN23" s="165"/>
      <c r="DO23" s="165"/>
      <c r="DP23" s="165"/>
      <c r="DQ23" s="165"/>
      <c r="DR23" s="165"/>
      <c r="DS23" s="165"/>
      <c r="DT23" s="165"/>
      <c r="DU23" s="165"/>
      <c r="DV23" s="165"/>
      <c r="DW23" s="165"/>
      <c r="DX23" s="165"/>
      <c r="DY23" s="165"/>
      <c r="DZ23" s="165"/>
    </row>
    <row r="24" spans="1:137" s="151" customFormat="1" ht="12.75" customHeight="1" x14ac:dyDescent="0.2">
      <c r="A24" s="159">
        <f>A23+1</f>
        <v>16</v>
      </c>
      <c r="B24" s="71" t="s">
        <v>331</v>
      </c>
      <c r="C24" s="159" t="s">
        <v>1</v>
      </c>
      <c r="D24" s="163">
        <v>2</v>
      </c>
      <c r="E24" s="160"/>
      <c r="F24" s="160"/>
      <c r="G24" s="150"/>
      <c r="H24" s="165"/>
      <c r="I24" s="165"/>
      <c r="J24" s="165"/>
      <c r="K24" s="165"/>
      <c r="L24" s="156"/>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165"/>
      <c r="DC24" s="165"/>
      <c r="DD24" s="165"/>
      <c r="DE24" s="165"/>
      <c r="DF24" s="165"/>
      <c r="DG24" s="165"/>
      <c r="DH24" s="165"/>
      <c r="DI24" s="165"/>
      <c r="DJ24" s="165"/>
      <c r="DK24" s="165"/>
      <c r="DL24" s="165"/>
      <c r="DM24" s="165"/>
      <c r="DN24" s="165"/>
      <c r="DO24" s="165"/>
      <c r="DP24" s="165"/>
      <c r="DQ24" s="165"/>
      <c r="DR24" s="165"/>
      <c r="DS24" s="165"/>
      <c r="DT24" s="165"/>
      <c r="DU24" s="165"/>
      <c r="DV24" s="165"/>
      <c r="DW24" s="165"/>
      <c r="DX24" s="165"/>
      <c r="DY24" s="165"/>
      <c r="DZ24" s="165"/>
    </row>
    <row r="25" spans="1:137" s="151" customFormat="1" ht="25.5" x14ac:dyDescent="0.2">
      <c r="A25" s="159">
        <f t="shared" ref="A25" si="1">A24+1</f>
        <v>17</v>
      </c>
      <c r="B25" s="161" t="s">
        <v>332</v>
      </c>
      <c r="C25" s="159" t="s">
        <v>1</v>
      </c>
      <c r="D25" s="163">
        <v>7</v>
      </c>
      <c r="E25" s="160"/>
      <c r="F25" s="160"/>
      <c r="G25" s="90"/>
      <c r="H25" s="165"/>
      <c r="I25" s="165"/>
      <c r="J25" s="165"/>
      <c r="K25" s="165"/>
      <c r="L25" s="156"/>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c r="CA25" s="165"/>
      <c r="CB25" s="165"/>
      <c r="CC25" s="165"/>
      <c r="CD25" s="165"/>
      <c r="CE25" s="165"/>
      <c r="CF25" s="165"/>
      <c r="CG25" s="165"/>
      <c r="CH25" s="165"/>
      <c r="CI25" s="165"/>
      <c r="CJ25" s="165"/>
      <c r="CK25" s="165"/>
      <c r="CL25" s="165"/>
      <c r="CM25" s="165"/>
      <c r="CN25" s="165"/>
      <c r="CO25" s="165"/>
      <c r="CP25" s="165"/>
      <c r="CQ25" s="165"/>
      <c r="CR25" s="165"/>
      <c r="CS25" s="165"/>
      <c r="CT25" s="165"/>
      <c r="CU25" s="165"/>
      <c r="CV25" s="165"/>
      <c r="CW25" s="165"/>
      <c r="CX25" s="165"/>
      <c r="CY25" s="165"/>
      <c r="CZ25" s="165"/>
      <c r="DA25" s="165"/>
      <c r="DB25" s="165"/>
      <c r="DC25" s="165"/>
      <c r="DD25" s="165"/>
      <c r="DE25" s="165"/>
      <c r="DF25" s="165"/>
      <c r="DG25" s="165"/>
      <c r="DH25" s="165"/>
      <c r="DI25" s="165"/>
      <c r="DJ25" s="165"/>
      <c r="DK25" s="165"/>
      <c r="DL25" s="165"/>
      <c r="DM25" s="165"/>
      <c r="DN25" s="165"/>
      <c r="DO25" s="165"/>
      <c r="DP25" s="165"/>
      <c r="DQ25" s="165"/>
      <c r="DR25" s="165"/>
      <c r="DS25" s="165"/>
      <c r="DT25" s="165"/>
      <c r="DU25" s="165"/>
      <c r="DV25" s="165"/>
      <c r="DW25" s="165"/>
      <c r="DX25" s="165"/>
      <c r="DY25" s="165"/>
      <c r="DZ25" s="165"/>
    </row>
    <row r="26" spans="1:137" s="151" customFormat="1" x14ac:dyDescent="0.2">
      <c r="A26" s="176" t="s">
        <v>26</v>
      </c>
      <c r="B26" s="177"/>
      <c r="C26" s="177"/>
      <c r="D26" s="177"/>
      <c r="E26" s="177"/>
      <c r="F26" s="178"/>
      <c r="G26" s="150"/>
      <c r="H26" s="165"/>
      <c r="I26" s="165"/>
      <c r="J26" s="165"/>
      <c r="K26" s="165"/>
      <c r="L26" s="89"/>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c r="CD26" s="165"/>
      <c r="CE26" s="165"/>
      <c r="CF26" s="165"/>
      <c r="CG26" s="165"/>
      <c r="CH26" s="165"/>
      <c r="CI26" s="165"/>
      <c r="CJ26" s="165"/>
      <c r="CK26" s="165"/>
      <c r="CL26" s="165"/>
      <c r="CM26" s="165"/>
      <c r="CN26" s="165"/>
      <c r="CO26" s="165"/>
      <c r="CP26" s="165"/>
      <c r="CQ26" s="165"/>
      <c r="CR26" s="165"/>
      <c r="CS26" s="165"/>
      <c r="CT26" s="165"/>
      <c r="CU26" s="165"/>
      <c r="CV26" s="165"/>
      <c r="CW26" s="165"/>
      <c r="CX26" s="165"/>
      <c r="CY26" s="165"/>
      <c r="CZ26" s="165"/>
      <c r="DA26" s="165"/>
      <c r="DB26" s="165"/>
      <c r="DC26" s="165"/>
      <c r="DD26" s="165"/>
      <c r="DE26" s="165"/>
      <c r="DF26" s="165"/>
      <c r="DG26" s="165"/>
      <c r="DH26" s="165"/>
      <c r="DI26" s="165"/>
      <c r="DJ26" s="165"/>
      <c r="DK26" s="165"/>
      <c r="DL26" s="165"/>
      <c r="DM26" s="165"/>
      <c r="DN26" s="165"/>
      <c r="DO26" s="165"/>
      <c r="DP26" s="165"/>
      <c r="DQ26" s="165"/>
      <c r="DR26" s="165"/>
      <c r="DS26" s="165"/>
      <c r="DT26" s="165"/>
      <c r="DU26" s="165"/>
      <c r="DV26" s="165"/>
      <c r="DW26" s="165"/>
      <c r="DX26" s="165"/>
      <c r="DY26" s="165"/>
      <c r="DZ26" s="165"/>
      <c r="EA26" s="165"/>
      <c r="EB26" s="165"/>
      <c r="EC26" s="165"/>
      <c r="ED26" s="165"/>
      <c r="EE26" s="165"/>
      <c r="EF26" s="165"/>
      <c r="EG26" s="165"/>
    </row>
    <row r="27" spans="1:137" s="151" customFormat="1" x14ac:dyDescent="0.2">
      <c r="A27" s="159">
        <f>A25+1</f>
        <v>18</v>
      </c>
      <c r="B27" s="161" t="s">
        <v>31</v>
      </c>
      <c r="C27" s="159" t="s">
        <v>1</v>
      </c>
      <c r="D27" s="163">
        <v>2</v>
      </c>
      <c r="E27" s="160"/>
      <c r="F27" s="160"/>
      <c r="G27" s="150"/>
      <c r="H27" s="165"/>
      <c r="I27" s="165"/>
      <c r="J27" s="165"/>
      <c r="K27" s="165"/>
      <c r="L27" s="89"/>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165"/>
      <c r="DC27" s="165"/>
      <c r="DD27" s="165"/>
      <c r="DE27" s="165"/>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row>
    <row r="28" spans="1:137" s="151" customFormat="1" x14ac:dyDescent="0.2">
      <c r="A28" s="159">
        <f>A27+1</f>
        <v>19</v>
      </c>
      <c r="B28" s="161" t="s">
        <v>360</v>
      </c>
      <c r="C28" s="159" t="s">
        <v>1</v>
      </c>
      <c r="D28" s="163">
        <v>5</v>
      </c>
      <c r="E28" s="160"/>
      <c r="F28" s="160"/>
      <c r="G28" s="150"/>
      <c r="H28" s="165"/>
      <c r="I28" s="165"/>
      <c r="J28" s="165"/>
      <c r="K28" s="165"/>
      <c r="L28" s="89"/>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c r="BS28" s="165"/>
      <c r="BT28" s="165"/>
      <c r="BU28" s="165"/>
      <c r="BV28" s="165"/>
      <c r="BW28" s="165"/>
      <c r="BX28" s="165"/>
      <c r="BY28" s="165"/>
      <c r="BZ28" s="165"/>
      <c r="CA28" s="165"/>
      <c r="CB28" s="165"/>
      <c r="CC28" s="165"/>
      <c r="CD28" s="165"/>
      <c r="CE28" s="165"/>
      <c r="CF28" s="165"/>
      <c r="CG28" s="165"/>
      <c r="CH28" s="165"/>
      <c r="CI28" s="165"/>
      <c r="CJ28" s="165"/>
      <c r="CK28" s="165"/>
      <c r="CL28" s="165"/>
      <c r="CM28" s="165"/>
      <c r="CN28" s="165"/>
      <c r="CO28" s="165"/>
      <c r="CP28" s="165"/>
      <c r="CQ28" s="165"/>
      <c r="CR28" s="165"/>
      <c r="CS28" s="165"/>
      <c r="CT28" s="165"/>
      <c r="CU28" s="165"/>
      <c r="CV28" s="165"/>
      <c r="CW28" s="165"/>
      <c r="CX28" s="165"/>
      <c r="CY28" s="165"/>
      <c r="CZ28" s="165"/>
      <c r="DA28" s="165"/>
      <c r="DB28" s="165"/>
      <c r="DC28" s="165"/>
      <c r="DD28" s="165"/>
      <c r="DE28" s="165"/>
      <c r="DF28" s="165"/>
      <c r="DG28" s="165"/>
      <c r="DH28" s="165"/>
      <c r="DI28" s="165"/>
      <c r="DJ28" s="165"/>
      <c r="DK28" s="165"/>
      <c r="DL28" s="165"/>
      <c r="DM28" s="165"/>
      <c r="DN28" s="165"/>
      <c r="DO28" s="165"/>
      <c r="DP28" s="165"/>
      <c r="DQ28" s="165"/>
      <c r="DR28" s="165"/>
      <c r="DS28" s="165"/>
      <c r="DT28" s="165"/>
      <c r="DU28" s="165"/>
      <c r="DV28" s="165"/>
      <c r="DW28" s="165"/>
      <c r="DX28" s="165"/>
      <c r="DY28" s="165"/>
      <c r="DZ28" s="165"/>
      <c r="EA28" s="165"/>
      <c r="EB28" s="165"/>
      <c r="EC28" s="165"/>
      <c r="ED28" s="165"/>
      <c r="EE28" s="165"/>
      <c r="EF28" s="165"/>
      <c r="EG28" s="165"/>
    </row>
    <row r="29" spans="1:137" s="27" customFormat="1" x14ac:dyDescent="0.2">
      <c r="A29" s="159">
        <f>A28+1</f>
        <v>20</v>
      </c>
      <c r="B29" s="161" t="s">
        <v>32</v>
      </c>
      <c r="C29" s="159" t="s">
        <v>1</v>
      </c>
      <c r="D29" s="163">
        <v>1</v>
      </c>
      <c r="E29" s="160"/>
      <c r="F29" s="160"/>
      <c r="G29" s="150"/>
      <c r="H29" s="150"/>
      <c r="I29" s="150"/>
      <c r="J29" s="150"/>
      <c r="K29" s="150"/>
      <c r="L29" s="9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0"/>
      <c r="DG29" s="150"/>
      <c r="DH29" s="150"/>
      <c r="DI29" s="150"/>
      <c r="DJ29" s="150"/>
      <c r="DK29" s="150"/>
      <c r="DL29" s="150"/>
      <c r="DM29" s="150"/>
      <c r="DN29" s="150"/>
      <c r="DO29" s="150"/>
      <c r="DP29" s="150"/>
      <c r="DQ29" s="150"/>
      <c r="DR29" s="150"/>
      <c r="DS29" s="150"/>
      <c r="DT29" s="150"/>
      <c r="DU29" s="150"/>
      <c r="DV29" s="150"/>
      <c r="DW29" s="150"/>
      <c r="DX29" s="150"/>
      <c r="DY29" s="150"/>
      <c r="DZ29" s="150"/>
      <c r="EA29" s="150"/>
      <c r="EB29" s="150"/>
      <c r="EC29" s="150"/>
      <c r="ED29" s="150"/>
      <c r="EE29" s="150"/>
      <c r="EF29" s="150"/>
      <c r="EG29" s="150"/>
    </row>
    <row r="30" spans="1:137" s="151" customFormat="1" x14ac:dyDescent="0.2">
      <c r="A30" s="179" t="s">
        <v>342</v>
      </c>
      <c r="B30" s="179"/>
      <c r="C30" s="179"/>
      <c r="D30" s="179"/>
      <c r="E30" s="179"/>
      <c r="F30" s="179"/>
      <c r="G30" s="150"/>
      <c r="H30" s="165"/>
      <c r="I30" s="165"/>
      <c r="J30" s="165"/>
      <c r="K30" s="165"/>
      <c r="L30" s="156"/>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65"/>
      <c r="CB30" s="165"/>
      <c r="CC30" s="165"/>
      <c r="CD30" s="165"/>
      <c r="CE30" s="165"/>
      <c r="CF30" s="165"/>
      <c r="CG30" s="165"/>
      <c r="CH30" s="165"/>
      <c r="CI30" s="165"/>
      <c r="CJ30" s="165"/>
      <c r="CK30" s="165"/>
      <c r="CL30" s="165"/>
      <c r="CM30" s="165"/>
      <c r="CN30" s="165"/>
      <c r="CO30" s="165"/>
      <c r="CP30" s="165"/>
      <c r="CQ30" s="165"/>
      <c r="CR30" s="165"/>
      <c r="CS30" s="165"/>
      <c r="CT30" s="165"/>
      <c r="CU30" s="165"/>
      <c r="CV30" s="165"/>
      <c r="CW30" s="165"/>
      <c r="CX30" s="165"/>
      <c r="CY30" s="165"/>
      <c r="CZ30" s="165"/>
      <c r="DA30" s="165"/>
      <c r="DB30" s="165"/>
      <c r="DC30" s="165"/>
      <c r="DD30" s="165"/>
      <c r="DE30" s="165"/>
      <c r="DF30" s="165"/>
      <c r="DG30" s="165"/>
      <c r="DH30" s="165"/>
      <c r="DI30" s="165"/>
      <c r="DJ30" s="165"/>
      <c r="DK30" s="165"/>
      <c r="DL30" s="165"/>
      <c r="DM30" s="165"/>
      <c r="DN30" s="165"/>
      <c r="DO30" s="165"/>
      <c r="DP30" s="165"/>
      <c r="DQ30" s="165"/>
      <c r="DR30" s="165"/>
      <c r="DS30" s="165"/>
      <c r="DT30" s="165"/>
      <c r="DU30" s="165"/>
      <c r="DV30" s="165"/>
      <c r="DW30" s="165"/>
      <c r="DX30" s="165"/>
      <c r="DY30" s="165"/>
      <c r="DZ30" s="165"/>
      <c r="EA30" s="165"/>
      <c r="EB30" s="165"/>
      <c r="EC30" s="165"/>
      <c r="ED30" s="165"/>
      <c r="EE30" s="165"/>
      <c r="EF30" s="165"/>
      <c r="EG30" s="165"/>
    </row>
    <row r="31" spans="1:137" s="151" customFormat="1" ht="25.5" customHeight="1" x14ac:dyDescent="0.2">
      <c r="A31" s="159">
        <f>A29+1</f>
        <v>21</v>
      </c>
      <c r="B31" s="15" t="s">
        <v>363</v>
      </c>
      <c r="C31" s="16" t="s">
        <v>0</v>
      </c>
      <c r="D31" s="159">
        <v>80</v>
      </c>
      <c r="E31" s="159"/>
      <c r="F31" s="160"/>
      <c r="G31" s="150"/>
      <c r="H31" s="165"/>
      <c r="I31" s="165"/>
      <c r="J31" s="165"/>
      <c r="K31" s="165"/>
      <c r="L31" s="156"/>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c r="CD31" s="165"/>
      <c r="CE31" s="165"/>
      <c r="CF31" s="165"/>
      <c r="CG31" s="165"/>
      <c r="CH31" s="165"/>
      <c r="CI31" s="165"/>
      <c r="CJ31" s="165"/>
      <c r="CK31" s="165"/>
      <c r="CL31" s="165"/>
      <c r="CM31" s="165"/>
      <c r="CN31" s="165"/>
      <c r="CO31" s="165"/>
      <c r="CP31" s="165"/>
      <c r="CQ31" s="165"/>
      <c r="CR31" s="165"/>
      <c r="CS31" s="165"/>
      <c r="CT31" s="165"/>
      <c r="CU31" s="165"/>
      <c r="CV31" s="165"/>
      <c r="CW31" s="165"/>
      <c r="CX31" s="165"/>
      <c r="CY31" s="165"/>
      <c r="CZ31" s="165"/>
      <c r="DA31" s="165"/>
      <c r="DB31" s="165"/>
      <c r="DC31" s="165"/>
      <c r="DD31" s="165"/>
      <c r="DE31" s="165"/>
      <c r="DF31" s="165"/>
      <c r="DG31" s="165"/>
      <c r="DH31" s="165"/>
      <c r="DI31" s="165"/>
      <c r="DJ31" s="165"/>
      <c r="DK31" s="165"/>
      <c r="DL31" s="165"/>
      <c r="DM31" s="165"/>
      <c r="DN31" s="165"/>
      <c r="DO31" s="165"/>
      <c r="DP31" s="165"/>
      <c r="DQ31" s="165"/>
      <c r="DR31" s="165"/>
      <c r="DS31" s="165"/>
      <c r="DT31" s="165"/>
      <c r="DU31" s="165"/>
      <c r="DV31" s="165"/>
      <c r="DW31" s="165"/>
      <c r="DX31" s="165"/>
      <c r="DY31" s="165"/>
      <c r="DZ31" s="165"/>
      <c r="EA31" s="165"/>
      <c r="EB31" s="165"/>
      <c r="EC31" s="165"/>
      <c r="ED31" s="165"/>
      <c r="EE31" s="165"/>
      <c r="EF31" s="165"/>
      <c r="EG31" s="165"/>
    </row>
    <row r="32" spans="1:137" s="165" customFormat="1" ht="25.5" customHeight="1" x14ac:dyDescent="0.2">
      <c r="A32" s="159">
        <f>A31+1</f>
        <v>22</v>
      </c>
      <c r="B32" s="161" t="s">
        <v>343</v>
      </c>
      <c r="C32" s="159" t="s">
        <v>1</v>
      </c>
      <c r="D32" s="159">
        <v>4</v>
      </c>
      <c r="E32" s="159"/>
      <c r="F32" s="160"/>
      <c r="G32" s="150"/>
      <c r="L32" s="156"/>
    </row>
    <row r="33" spans="1:137" s="150" customFormat="1" ht="25.5" x14ac:dyDescent="0.2">
      <c r="A33" s="159">
        <f>A32+1</f>
        <v>23</v>
      </c>
      <c r="B33" s="161" t="s">
        <v>169</v>
      </c>
      <c r="C33" s="159" t="s">
        <v>1</v>
      </c>
      <c r="D33" s="159">
        <v>4</v>
      </c>
      <c r="E33" s="68"/>
      <c r="F33" s="25"/>
      <c r="L33" s="90"/>
    </row>
    <row r="34" spans="1:137" s="150" customFormat="1" ht="38.25" x14ac:dyDescent="0.2">
      <c r="A34" s="159">
        <f t="shared" ref="A34:A35" si="2">A33+1</f>
        <v>24</v>
      </c>
      <c r="B34" s="161" t="s">
        <v>364</v>
      </c>
      <c r="C34" s="159" t="s">
        <v>0</v>
      </c>
      <c r="D34" s="159">
        <v>80</v>
      </c>
      <c r="E34" s="68"/>
      <c r="F34" s="25"/>
      <c r="L34" s="90"/>
    </row>
    <row r="35" spans="1:137" x14ac:dyDescent="0.2">
      <c r="A35" s="159">
        <f t="shared" si="2"/>
        <v>25</v>
      </c>
      <c r="B35" s="161" t="s">
        <v>362</v>
      </c>
      <c r="C35" s="168" t="s">
        <v>3</v>
      </c>
      <c r="D35" s="159">
        <v>2</v>
      </c>
      <c r="E35" s="25"/>
      <c r="F35" s="25"/>
      <c r="G35" s="169"/>
    </row>
    <row r="36" spans="1:137" x14ac:dyDescent="0.2">
      <c r="A36" s="179" t="s">
        <v>355</v>
      </c>
      <c r="B36" s="179"/>
      <c r="C36" s="179"/>
      <c r="D36" s="179"/>
      <c r="E36" s="179"/>
      <c r="F36" s="179"/>
      <c r="G36" s="169"/>
    </row>
    <row r="37" spans="1:137" ht="25.5" x14ac:dyDescent="0.2">
      <c r="A37" s="159">
        <f>A35+1</f>
        <v>26</v>
      </c>
      <c r="B37" s="15" t="s">
        <v>333</v>
      </c>
      <c r="C37" s="159" t="s">
        <v>1</v>
      </c>
      <c r="D37" s="159">
        <v>1</v>
      </c>
      <c r="E37" s="10"/>
      <c r="F37" s="10"/>
      <c r="G37" s="169"/>
    </row>
    <row r="38" spans="1:137" ht="25.5" x14ac:dyDescent="0.2">
      <c r="A38" s="159">
        <f>A37+1</f>
        <v>27</v>
      </c>
      <c r="B38" s="15" t="s">
        <v>334</v>
      </c>
      <c r="C38" s="159" t="s">
        <v>1</v>
      </c>
      <c r="D38" s="159">
        <v>1</v>
      </c>
      <c r="E38" s="10"/>
      <c r="F38" s="10"/>
      <c r="G38" s="169"/>
    </row>
    <row r="39" spans="1:137" ht="25.5" x14ac:dyDescent="0.2">
      <c r="A39" s="159">
        <f t="shared" ref="A39:A44" si="3">A38+1</f>
        <v>28</v>
      </c>
      <c r="B39" s="15" t="s">
        <v>335</v>
      </c>
      <c r="C39" s="159" t="s">
        <v>1</v>
      </c>
      <c r="D39" s="159">
        <v>1</v>
      </c>
      <c r="E39" s="10"/>
      <c r="F39" s="10"/>
      <c r="G39" s="169"/>
    </row>
    <row r="40" spans="1:137" ht="25.5" x14ac:dyDescent="0.2">
      <c r="A40" s="159">
        <f t="shared" si="3"/>
        <v>29</v>
      </c>
      <c r="B40" s="15" t="s">
        <v>336</v>
      </c>
      <c r="C40" s="159" t="s">
        <v>1</v>
      </c>
      <c r="D40" s="159">
        <v>1</v>
      </c>
      <c r="E40" s="10"/>
      <c r="F40" s="10"/>
      <c r="G40" s="169"/>
    </row>
    <row r="41" spans="1:137" ht="25.5" x14ac:dyDescent="0.2">
      <c r="A41" s="159">
        <f t="shared" si="3"/>
        <v>30</v>
      </c>
      <c r="B41" s="15" t="s">
        <v>365</v>
      </c>
      <c r="C41" s="159" t="s">
        <v>1</v>
      </c>
      <c r="D41" s="159">
        <v>1</v>
      </c>
      <c r="E41" s="10"/>
      <c r="F41" s="10"/>
      <c r="G41" s="169"/>
    </row>
    <row r="42" spans="1:137" ht="25.5" x14ac:dyDescent="0.2">
      <c r="A42" s="159">
        <f t="shared" si="3"/>
        <v>31</v>
      </c>
      <c r="B42" s="15" t="s">
        <v>337</v>
      </c>
      <c r="C42" s="159" t="s">
        <v>1</v>
      </c>
      <c r="D42" s="159">
        <v>1</v>
      </c>
      <c r="E42" s="10"/>
      <c r="F42" s="10"/>
      <c r="G42" s="169"/>
    </row>
    <row r="43" spans="1:137" ht="72" customHeight="1" x14ac:dyDescent="0.2">
      <c r="A43" s="159">
        <f t="shared" si="3"/>
        <v>32</v>
      </c>
      <c r="B43" s="15" t="s">
        <v>338</v>
      </c>
      <c r="C43" s="159" t="s">
        <v>1</v>
      </c>
      <c r="D43" s="159">
        <v>1</v>
      </c>
      <c r="E43" s="10"/>
      <c r="F43" s="10"/>
      <c r="G43" s="169"/>
    </row>
    <row r="44" spans="1:137" ht="56.25" customHeight="1" x14ac:dyDescent="0.2">
      <c r="A44" s="159">
        <f t="shared" si="3"/>
        <v>33</v>
      </c>
      <c r="B44" s="15" t="s">
        <v>339</v>
      </c>
      <c r="C44" s="159" t="s">
        <v>1</v>
      </c>
      <c r="D44" s="159">
        <v>1</v>
      </c>
      <c r="E44" s="10"/>
      <c r="F44" s="10"/>
      <c r="G44" s="169"/>
    </row>
    <row r="45" spans="1:137" s="151" customFormat="1" ht="38.25" x14ac:dyDescent="0.2">
      <c r="A45" s="159">
        <f>A44+1</f>
        <v>34</v>
      </c>
      <c r="B45" s="161" t="s">
        <v>356</v>
      </c>
      <c r="C45" s="159" t="s">
        <v>0</v>
      </c>
      <c r="D45" s="14">
        <v>200</v>
      </c>
      <c r="E45" s="160"/>
      <c r="F45" s="160"/>
      <c r="G45" s="150"/>
      <c r="H45" s="165"/>
      <c r="I45" s="165"/>
      <c r="J45" s="165"/>
      <c r="K45" s="165"/>
      <c r="L45" s="156"/>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Y45" s="165"/>
      <c r="BZ45" s="165"/>
      <c r="CA45" s="165"/>
      <c r="CB45" s="165"/>
      <c r="CC45" s="165"/>
      <c r="CD45" s="165"/>
      <c r="CE45" s="165"/>
      <c r="CF45" s="165"/>
      <c r="CG45" s="165"/>
      <c r="CH45" s="165"/>
      <c r="CI45" s="165"/>
      <c r="CJ45" s="165"/>
      <c r="CK45" s="165"/>
      <c r="CL45" s="165"/>
      <c r="CM45" s="165"/>
      <c r="CN45" s="165"/>
      <c r="CO45" s="165"/>
      <c r="CP45" s="165"/>
      <c r="CQ45" s="165"/>
      <c r="CR45" s="165"/>
      <c r="CS45" s="165"/>
      <c r="CT45" s="165"/>
      <c r="CU45" s="165"/>
      <c r="CV45" s="165"/>
      <c r="CW45" s="165"/>
      <c r="CX45" s="165"/>
      <c r="CY45" s="165"/>
      <c r="CZ45" s="165"/>
      <c r="DA45" s="165"/>
      <c r="DB45" s="165"/>
      <c r="DC45" s="165"/>
      <c r="DD45" s="165"/>
      <c r="DE45" s="165"/>
      <c r="DF45" s="165"/>
      <c r="DG45" s="165"/>
      <c r="DH45" s="165"/>
      <c r="DI45" s="165"/>
      <c r="DJ45" s="165"/>
      <c r="DK45" s="165"/>
      <c r="DL45" s="165"/>
      <c r="DM45" s="165"/>
      <c r="DN45" s="165"/>
      <c r="DO45" s="165"/>
      <c r="DP45" s="165"/>
      <c r="DQ45" s="165"/>
      <c r="DR45" s="165"/>
      <c r="DS45" s="165"/>
      <c r="DT45" s="165"/>
      <c r="DU45" s="165"/>
      <c r="DV45" s="165"/>
      <c r="DW45" s="165"/>
      <c r="DX45" s="165"/>
      <c r="DY45" s="165"/>
      <c r="DZ45" s="165"/>
      <c r="EA45" s="165"/>
      <c r="EB45" s="165"/>
      <c r="EC45" s="165"/>
      <c r="ED45" s="165"/>
      <c r="EE45" s="165"/>
      <c r="EF45" s="165"/>
      <c r="EG45" s="165"/>
    </row>
    <row r="46" spans="1:137" x14ac:dyDescent="0.2">
      <c r="A46" s="179" t="s">
        <v>5</v>
      </c>
      <c r="B46" s="179"/>
      <c r="C46" s="179"/>
      <c r="D46" s="179"/>
      <c r="E46" s="179"/>
      <c r="F46" s="179"/>
    </row>
    <row r="47" spans="1:137" ht="76.5" x14ac:dyDescent="0.2">
      <c r="A47" s="159">
        <f>A45+1</f>
        <v>35</v>
      </c>
      <c r="B47" s="161" t="s">
        <v>357</v>
      </c>
      <c r="C47" s="159" t="s">
        <v>1</v>
      </c>
      <c r="D47" s="159">
        <v>1</v>
      </c>
      <c r="E47" s="159"/>
      <c r="F47" s="159"/>
    </row>
    <row r="48" spans="1:137" ht="63.75" x14ac:dyDescent="0.2">
      <c r="A48" s="159">
        <f>A47+1</f>
        <v>36</v>
      </c>
      <c r="B48" s="161" t="s">
        <v>340</v>
      </c>
      <c r="C48" s="159" t="s">
        <v>1</v>
      </c>
      <c r="D48" s="159">
        <v>1</v>
      </c>
      <c r="E48" s="159"/>
      <c r="F48" s="159"/>
    </row>
    <row r="49" spans="1:125" ht="76.5" x14ac:dyDescent="0.2">
      <c r="A49" s="159">
        <f t="shared" ref="A49" si="4">A48+1</f>
        <v>37</v>
      </c>
      <c r="B49" s="161" t="s">
        <v>341</v>
      </c>
      <c r="C49" s="159" t="s">
        <v>1</v>
      </c>
      <c r="D49" s="159">
        <v>1</v>
      </c>
      <c r="E49" s="159"/>
      <c r="F49" s="159"/>
    </row>
    <row r="50" spans="1:125" ht="38.25" x14ac:dyDescent="0.2">
      <c r="A50" s="159">
        <f>A49+1</f>
        <v>38</v>
      </c>
      <c r="B50" s="161" t="s">
        <v>358</v>
      </c>
      <c r="C50" s="159" t="s">
        <v>1</v>
      </c>
      <c r="D50" s="159">
        <v>1</v>
      </c>
      <c r="E50" s="159"/>
      <c r="F50" s="159"/>
    </row>
    <row r="51" spans="1:125" ht="25.5" x14ac:dyDescent="0.2">
      <c r="A51" s="159">
        <f>A50+1</f>
        <v>39</v>
      </c>
      <c r="B51" s="161" t="s">
        <v>27</v>
      </c>
      <c r="C51" s="159" t="s">
        <v>1</v>
      </c>
      <c r="D51" s="159">
        <v>1</v>
      </c>
      <c r="E51" s="159"/>
      <c r="F51" s="159"/>
    </row>
    <row r="52" spans="1:125" x14ac:dyDescent="0.2">
      <c r="A52" s="179" t="s">
        <v>344</v>
      </c>
      <c r="B52" s="179"/>
      <c r="C52" s="179"/>
      <c r="D52" s="179"/>
      <c r="E52" s="179"/>
      <c r="F52" s="179"/>
    </row>
    <row r="53" spans="1:125" x14ac:dyDescent="0.2">
      <c r="A53" s="159">
        <f>A51+1</f>
        <v>40</v>
      </c>
      <c r="B53" s="10" t="s">
        <v>345</v>
      </c>
      <c r="C53" s="159" t="s">
        <v>8</v>
      </c>
      <c r="D53" s="159">
        <v>1</v>
      </c>
      <c r="E53" s="10"/>
      <c r="F53" s="10"/>
    </row>
    <row r="56" spans="1:125" ht="15" x14ac:dyDescent="0.2">
      <c r="A56" s="153"/>
      <c r="B56" s="154" t="s">
        <v>359</v>
      </c>
      <c r="C56" s="155" t="s">
        <v>30</v>
      </c>
      <c r="D56" s="76"/>
      <c r="E56" s="76"/>
      <c r="F56" s="76"/>
    </row>
    <row r="57" spans="1:125" ht="15" x14ac:dyDescent="0.2">
      <c r="A57" s="153"/>
      <c r="B57" s="154" t="s">
        <v>28</v>
      </c>
      <c r="C57" s="153"/>
      <c r="D57" s="153"/>
      <c r="E57" s="153"/>
      <c r="F57" s="153"/>
    </row>
    <row r="58" spans="1:125" s="151" customFormat="1" x14ac:dyDescent="0.2">
      <c r="A58" s="170"/>
      <c r="B58" s="170"/>
      <c r="C58" s="170"/>
      <c r="D58" s="170"/>
      <c r="E58" s="170"/>
      <c r="F58" s="170"/>
      <c r="G58" s="150"/>
      <c r="H58" s="165"/>
      <c r="I58" s="165"/>
      <c r="J58" s="165"/>
      <c r="K58" s="165"/>
      <c r="L58" s="156"/>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c r="CB58" s="165"/>
      <c r="CC58" s="165"/>
      <c r="CD58" s="165"/>
      <c r="CE58" s="165"/>
      <c r="CF58" s="165"/>
      <c r="CG58" s="165"/>
      <c r="CH58" s="165"/>
      <c r="CI58" s="165"/>
      <c r="CJ58" s="165"/>
      <c r="CK58" s="165"/>
      <c r="CL58" s="165"/>
      <c r="CM58" s="165"/>
      <c r="CN58" s="165"/>
      <c r="CO58" s="165"/>
      <c r="CP58" s="165"/>
      <c r="CQ58" s="165"/>
      <c r="CR58" s="165"/>
      <c r="CS58" s="165"/>
      <c r="CT58" s="165"/>
      <c r="CU58" s="165"/>
      <c r="CV58" s="165"/>
      <c r="CW58" s="165"/>
      <c r="CX58" s="165"/>
      <c r="CY58" s="165"/>
      <c r="CZ58" s="165"/>
      <c r="DA58" s="165"/>
      <c r="DB58" s="165"/>
      <c r="DC58" s="165"/>
      <c r="DD58" s="165"/>
      <c r="DE58" s="165"/>
      <c r="DF58" s="165"/>
      <c r="DG58" s="165"/>
      <c r="DH58" s="165"/>
      <c r="DI58" s="165"/>
      <c r="DJ58" s="165"/>
      <c r="DK58" s="165"/>
      <c r="DL58" s="165"/>
      <c r="DM58" s="165"/>
      <c r="DN58" s="165"/>
      <c r="DO58" s="165"/>
      <c r="DP58" s="165"/>
      <c r="DQ58" s="165"/>
      <c r="DR58" s="165"/>
      <c r="DS58" s="165"/>
      <c r="DT58" s="165"/>
      <c r="DU58" s="165"/>
    </row>
  </sheetData>
  <mergeCells count="11">
    <mergeCell ref="A21:F21"/>
    <mergeCell ref="A1:F1"/>
    <mergeCell ref="A2:F2"/>
    <mergeCell ref="A5:F5"/>
    <mergeCell ref="A9:F9"/>
    <mergeCell ref="A14:F14"/>
    <mergeCell ref="A46:F46"/>
    <mergeCell ref="A52:F52"/>
    <mergeCell ref="A26:F26"/>
    <mergeCell ref="A30:F30"/>
    <mergeCell ref="A36:F36"/>
  </mergeCells>
  <printOptions horizontalCentered="1"/>
  <pageMargins left="0.7" right="0.7" top="0.5" bottom="0.5" header="0.3" footer="0.3"/>
  <pageSetup scale="96" fitToHeight="0" orientation="portrait" r:id="rId1"/>
  <headerFooter alignWithMargins="0">
    <oddFooter>&amp;CPage &amp;P of 4</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83CA-7E54-4A94-ADF0-50B95CBCC16F}">
  <sheetPr>
    <pageSetUpPr fitToPage="1"/>
  </sheetPr>
  <dimension ref="A1:EG22"/>
  <sheetViews>
    <sheetView zoomScaleNormal="100" workbookViewId="0">
      <selection activeCell="D16" sqref="D16:D17"/>
    </sheetView>
  </sheetViews>
  <sheetFormatPr defaultColWidth="9.140625" defaultRowHeight="12.75" x14ac:dyDescent="0.2"/>
  <cols>
    <col min="1" max="1" width="6.7109375" style="57" customWidth="1"/>
    <col min="2" max="2" width="52.7109375" style="157" customWidth="1"/>
    <col min="3" max="3" width="6.5703125" style="157" customWidth="1"/>
    <col min="4" max="4" width="6.7109375" style="157" customWidth="1"/>
    <col min="5" max="6" width="10.7109375" style="157" customWidth="1"/>
    <col min="7" max="7" width="40.140625" style="164" customWidth="1"/>
    <col min="8" max="9" width="9.140625" style="157"/>
    <col min="10" max="10" width="6.7109375" style="157" customWidth="1"/>
    <col min="11" max="11" width="48" style="157" customWidth="1"/>
    <col min="12" max="12" width="6.5703125" style="156" customWidth="1"/>
    <col min="13" max="13" width="6.7109375" style="157" customWidth="1"/>
    <col min="14" max="15" width="10.7109375" style="157" customWidth="1"/>
    <col min="16" max="137" width="9.140625" style="157"/>
    <col min="138" max="16384" width="9.140625" style="158"/>
  </cols>
  <sheetData>
    <row r="1" spans="1:137" ht="38.25" customHeight="1" x14ac:dyDescent="0.2">
      <c r="A1" s="174" t="s">
        <v>366</v>
      </c>
      <c r="B1" s="173"/>
      <c r="C1" s="173"/>
      <c r="D1" s="173"/>
      <c r="E1" s="173"/>
      <c r="F1" s="173"/>
      <c r="G1" s="69"/>
    </row>
    <row r="2" spans="1:137" ht="18.75" x14ac:dyDescent="0.2">
      <c r="A2" s="172" t="s">
        <v>346</v>
      </c>
      <c r="B2" s="173"/>
      <c r="C2" s="173"/>
      <c r="D2" s="173"/>
      <c r="E2" s="173"/>
      <c r="F2" s="173"/>
    </row>
    <row r="3" spans="1:137" x14ac:dyDescent="0.2">
      <c r="DT3" s="158"/>
      <c r="DU3" s="158"/>
      <c r="DV3" s="158"/>
      <c r="DW3" s="158"/>
      <c r="DX3" s="158"/>
      <c r="DY3" s="158"/>
      <c r="DZ3" s="158"/>
      <c r="EA3" s="158"/>
      <c r="EB3" s="158"/>
      <c r="EC3" s="158"/>
      <c r="ED3" s="158"/>
      <c r="EE3" s="158"/>
      <c r="EF3" s="158"/>
      <c r="EG3" s="158"/>
    </row>
    <row r="4" spans="1:137" s="2" customFormat="1" ht="25.5" x14ac:dyDescent="0.2">
      <c r="A4" s="58" t="s">
        <v>9</v>
      </c>
      <c r="B4" s="8" t="s">
        <v>10</v>
      </c>
      <c r="C4" s="8" t="s">
        <v>11</v>
      </c>
      <c r="D4" s="8" t="s">
        <v>12</v>
      </c>
      <c r="E4" s="8" t="s">
        <v>22</v>
      </c>
      <c r="F4" s="8" t="s">
        <v>13</v>
      </c>
      <c r="G4" s="152"/>
      <c r="H4" s="1"/>
      <c r="I4" s="1"/>
      <c r="J4" s="1"/>
      <c r="K4" s="1"/>
      <c r="L4" s="156"/>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row>
    <row r="5" spans="1:137" s="3" customFormat="1" x14ac:dyDescent="0.2">
      <c r="A5" s="175" t="s">
        <v>2</v>
      </c>
      <c r="B5" s="175"/>
      <c r="C5" s="175"/>
      <c r="D5" s="175"/>
      <c r="E5" s="175"/>
      <c r="F5" s="175"/>
      <c r="G5" s="164"/>
      <c r="H5" s="157"/>
      <c r="I5" s="157"/>
      <c r="J5" s="157"/>
      <c r="K5" s="157"/>
      <c r="L5" s="156"/>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row>
    <row r="6" spans="1:137" s="3" customFormat="1" x14ac:dyDescent="0.2">
      <c r="A6" s="163">
        <v>1</v>
      </c>
      <c r="B6" s="10" t="s">
        <v>14</v>
      </c>
      <c r="C6" s="159" t="s">
        <v>3</v>
      </c>
      <c r="D6" s="159">
        <v>1</v>
      </c>
      <c r="E6" s="160"/>
      <c r="F6" s="160"/>
      <c r="G6" s="164"/>
      <c r="H6" s="157"/>
      <c r="I6" s="157"/>
      <c r="J6" s="157"/>
      <c r="K6" s="157"/>
      <c r="L6" s="156"/>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row>
    <row r="7" spans="1:137" s="7" customFormat="1" ht="38.25" x14ac:dyDescent="0.2">
      <c r="A7" s="163">
        <f>A6+1</f>
        <v>2</v>
      </c>
      <c r="B7" s="10" t="s">
        <v>202</v>
      </c>
      <c r="C7" s="159" t="s">
        <v>4</v>
      </c>
      <c r="D7" s="159">
        <v>1</v>
      </c>
      <c r="E7" s="85"/>
      <c r="F7" s="85"/>
      <c r="G7" s="164"/>
      <c r="H7" s="6"/>
      <c r="I7" s="6"/>
      <c r="J7" s="6"/>
      <c r="K7" s="6"/>
      <c r="L7" s="15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row>
    <row r="8" spans="1:137" s="7" customFormat="1" x14ac:dyDescent="0.2">
      <c r="A8" s="163">
        <f>A7+1</f>
        <v>3</v>
      </c>
      <c r="B8" s="10" t="s">
        <v>15</v>
      </c>
      <c r="C8" s="159" t="s">
        <v>3</v>
      </c>
      <c r="D8" s="159">
        <v>1</v>
      </c>
      <c r="E8" s="160"/>
      <c r="F8" s="160"/>
      <c r="G8" s="164"/>
      <c r="H8" s="6"/>
      <c r="I8" s="6"/>
      <c r="J8" s="6"/>
      <c r="K8" s="6"/>
      <c r="L8" s="15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row>
    <row r="9" spans="1:137" s="7" customFormat="1" x14ac:dyDescent="0.2">
      <c r="A9" s="171" t="s">
        <v>6</v>
      </c>
      <c r="B9" s="171"/>
      <c r="C9" s="171"/>
      <c r="D9" s="171"/>
      <c r="E9" s="171"/>
      <c r="F9" s="171"/>
      <c r="G9" s="164"/>
      <c r="H9" s="6"/>
      <c r="I9" s="6"/>
      <c r="J9" s="6"/>
      <c r="K9" s="6"/>
      <c r="L9" s="15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row>
    <row r="10" spans="1:137" s="3" customFormat="1" ht="38.25" x14ac:dyDescent="0.2">
      <c r="A10" s="163">
        <f>A8+1</f>
        <v>4</v>
      </c>
      <c r="B10" s="162" t="s">
        <v>154</v>
      </c>
      <c r="C10" s="159" t="s">
        <v>19</v>
      </c>
      <c r="D10" s="24">
        <v>50</v>
      </c>
      <c r="E10" s="160"/>
      <c r="F10" s="160"/>
      <c r="G10" s="164"/>
      <c r="H10" s="6"/>
      <c r="I10" s="157"/>
      <c r="J10" s="157"/>
      <c r="K10" s="157"/>
      <c r="L10" s="156"/>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row>
    <row r="11" spans="1:137" s="7" customFormat="1" x14ac:dyDescent="0.2">
      <c r="A11" s="163">
        <f>A10+1</f>
        <v>5</v>
      </c>
      <c r="B11" s="161" t="s">
        <v>16</v>
      </c>
      <c r="C11" s="159" t="s">
        <v>0</v>
      </c>
      <c r="D11" s="56">
        <v>691.94</v>
      </c>
      <c r="E11" s="160"/>
      <c r="F11" s="160"/>
      <c r="G11" s="164"/>
      <c r="H11" s="6"/>
      <c r="I11" s="6"/>
      <c r="J11" s="6"/>
      <c r="K11" s="6"/>
      <c r="L11" s="15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row>
    <row r="12" spans="1:137" s="27" customFormat="1" ht="54" customHeight="1" x14ac:dyDescent="0.2">
      <c r="A12" s="163">
        <f>A11+1</f>
        <v>6</v>
      </c>
      <c r="B12" s="161" t="s">
        <v>155</v>
      </c>
      <c r="C12" s="159" t="s">
        <v>3</v>
      </c>
      <c r="D12" s="159">
        <v>1</v>
      </c>
      <c r="E12" s="160"/>
      <c r="F12" s="25"/>
      <c r="G12" s="164"/>
      <c r="H12" s="164"/>
      <c r="I12" s="164"/>
      <c r="J12" s="164"/>
      <c r="K12" s="164"/>
      <c r="L12" s="156"/>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c r="DE12" s="164"/>
      <c r="DF12" s="164"/>
      <c r="DG12" s="164"/>
      <c r="DH12" s="164"/>
      <c r="DI12" s="164"/>
      <c r="DJ12" s="164"/>
      <c r="DK12" s="164"/>
      <c r="DL12" s="164"/>
      <c r="DM12" s="164"/>
      <c r="DN12" s="164"/>
      <c r="DO12" s="164"/>
      <c r="DP12" s="164"/>
      <c r="DQ12" s="164"/>
    </row>
    <row r="13" spans="1:137" s="27" customFormat="1" ht="54" customHeight="1" x14ac:dyDescent="0.2">
      <c r="A13" s="163">
        <f>A12+1</f>
        <v>7</v>
      </c>
      <c r="B13" s="162" t="s">
        <v>371</v>
      </c>
      <c r="C13" s="163" t="s">
        <v>0</v>
      </c>
      <c r="D13" s="24">
        <v>691.94</v>
      </c>
      <c r="E13" s="160"/>
      <c r="F13" s="25"/>
      <c r="G13" s="164"/>
      <c r="H13" s="164"/>
      <c r="I13" s="164"/>
      <c r="J13" s="164"/>
      <c r="K13" s="164"/>
      <c r="L13" s="156"/>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c r="DE13" s="164"/>
      <c r="DF13" s="164"/>
      <c r="DG13" s="164"/>
      <c r="DH13" s="164"/>
      <c r="DI13" s="164"/>
      <c r="DJ13" s="164"/>
      <c r="DK13" s="164"/>
      <c r="DL13" s="164"/>
      <c r="DM13" s="164"/>
      <c r="DN13" s="164"/>
      <c r="DO13" s="164"/>
      <c r="DP13" s="164"/>
      <c r="DQ13" s="164"/>
      <c r="DR13" s="164"/>
      <c r="DS13" s="164"/>
      <c r="DT13" s="164"/>
      <c r="DU13" s="164"/>
      <c r="DV13" s="164"/>
      <c r="DW13" s="164"/>
      <c r="DX13" s="164"/>
      <c r="DY13" s="164"/>
    </row>
    <row r="14" spans="1:137" s="7" customFormat="1" x14ac:dyDescent="0.2">
      <c r="A14" s="176" t="s">
        <v>72</v>
      </c>
      <c r="B14" s="177"/>
      <c r="C14" s="177"/>
      <c r="D14" s="177"/>
      <c r="E14" s="177"/>
      <c r="F14" s="178"/>
      <c r="G14" s="164"/>
      <c r="H14" s="6"/>
      <c r="I14" s="6"/>
      <c r="J14" s="6"/>
      <c r="K14" s="6"/>
      <c r="L14" s="15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row>
    <row r="15" spans="1:137" s="7" customFormat="1" ht="25.5" x14ac:dyDescent="0.2">
      <c r="A15" s="163">
        <f>A13+1</f>
        <v>8</v>
      </c>
      <c r="B15" s="161" t="s">
        <v>368</v>
      </c>
      <c r="C15" s="159" t="s">
        <v>0</v>
      </c>
      <c r="D15" s="56">
        <v>400</v>
      </c>
      <c r="E15" s="160"/>
      <c r="F15" s="160"/>
      <c r="G15" s="164"/>
      <c r="H15" s="6"/>
      <c r="I15" s="6"/>
      <c r="J15" s="6"/>
      <c r="K15" s="6"/>
      <c r="L15" s="15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row>
    <row r="16" spans="1:137" s="7" customFormat="1" x14ac:dyDescent="0.2">
      <c r="A16" s="163">
        <f>A15+1</f>
        <v>9</v>
      </c>
      <c r="B16" s="161" t="s">
        <v>17</v>
      </c>
      <c r="C16" s="159" t="s">
        <v>0</v>
      </c>
      <c r="D16" s="56">
        <v>691.94</v>
      </c>
      <c r="E16" s="160"/>
      <c r="F16" s="160"/>
      <c r="G16" s="164"/>
      <c r="H16" s="157"/>
      <c r="I16" s="157"/>
      <c r="J16" s="157"/>
      <c r="K16" s="157"/>
      <c r="L16" s="156"/>
      <c r="M16" s="157"/>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row>
    <row r="17" spans="1:130" s="7" customFormat="1" x14ac:dyDescent="0.2">
      <c r="A17" s="163">
        <f t="shared" ref="A17" si="0">A16+1</f>
        <v>10</v>
      </c>
      <c r="B17" s="161" t="s">
        <v>23</v>
      </c>
      <c r="C17" s="159" t="s">
        <v>0</v>
      </c>
      <c r="D17" s="56">
        <v>691.94</v>
      </c>
      <c r="E17" s="160"/>
      <c r="F17" s="160"/>
      <c r="G17" s="164"/>
      <c r="H17" s="157"/>
      <c r="I17" s="157"/>
      <c r="J17" s="157"/>
      <c r="K17" s="157"/>
      <c r="L17" s="156"/>
      <c r="M17" s="157"/>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row>
    <row r="18" spans="1:130" s="157" customFormat="1" x14ac:dyDescent="0.2">
      <c r="A18" s="158"/>
      <c r="B18" s="158"/>
      <c r="C18" s="158"/>
      <c r="D18" s="158"/>
      <c r="E18" s="158"/>
      <c r="F18" s="158"/>
      <c r="G18" s="164"/>
      <c r="L18" s="156"/>
    </row>
    <row r="19" spans="1:130" s="157" customFormat="1" x14ac:dyDescent="0.2">
      <c r="A19" s="158"/>
      <c r="B19" s="158"/>
      <c r="C19" s="158"/>
      <c r="D19" s="158"/>
      <c r="E19" s="158"/>
      <c r="F19" s="158"/>
      <c r="G19" s="164"/>
      <c r="L19" s="156"/>
    </row>
    <row r="20" spans="1:130" s="157" customFormat="1" ht="15" x14ac:dyDescent="0.2">
      <c r="A20" s="153"/>
      <c r="B20" s="154" t="s">
        <v>349</v>
      </c>
      <c r="C20" s="155" t="s">
        <v>30</v>
      </c>
      <c r="D20" s="76"/>
      <c r="E20" s="76"/>
      <c r="F20" s="76"/>
      <c r="G20" s="164"/>
      <c r="L20" s="156"/>
    </row>
    <row r="21" spans="1:130" s="157" customFormat="1" ht="15" x14ac:dyDescent="0.2">
      <c r="A21" s="153"/>
      <c r="B21" s="154" t="s">
        <v>28</v>
      </c>
      <c r="C21" s="153"/>
      <c r="D21" s="153"/>
      <c r="E21" s="153"/>
      <c r="F21" s="153"/>
      <c r="G21" s="164"/>
      <c r="L21" s="156"/>
    </row>
    <row r="22" spans="1:130" s="7" customFormat="1" x14ac:dyDescent="0.2">
      <c r="A22" s="78"/>
      <c r="B22" s="78"/>
      <c r="C22" s="78"/>
      <c r="D22" s="78"/>
      <c r="E22" s="78"/>
      <c r="F22" s="78"/>
      <c r="G22" s="164"/>
      <c r="H22" s="6"/>
      <c r="I22" s="6"/>
      <c r="J22" s="6"/>
      <c r="K22" s="6"/>
      <c r="L22" s="15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row>
  </sheetData>
  <mergeCells count="5">
    <mergeCell ref="A1:F1"/>
    <mergeCell ref="A2:F2"/>
    <mergeCell ref="A5:F5"/>
    <mergeCell ref="A9:F9"/>
    <mergeCell ref="A14:F14"/>
  </mergeCells>
  <printOptions horizontalCentered="1"/>
  <pageMargins left="0.7" right="0.7" top="0.5" bottom="0.5" header="0.3" footer="0.3"/>
  <pageSetup scale="96" fitToHeight="0" orientation="portrait" r:id="rId1"/>
  <headerFooter alignWithMargins="0">
    <oddFooter>&amp;CPage &amp;P of 4</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B6223-DC8C-4490-8151-1E63BC1EF054}">
  <sheetPr>
    <pageSetUpPr fitToPage="1"/>
  </sheetPr>
  <dimension ref="A1:EG27"/>
  <sheetViews>
    <sheetView zoomScaleNormal="100" workbookViewId="0">
      <selection activeCell="D15" sqref="D15"/>
    </sheetView>
  </sheetViews>
  <sheetFormatPr defaultColWidth="9.140625" defaultRowHeight="12.75" x14ac:dyDescent="0.2"/>
  <cols>
    <col min="1" max="1" width="6.7109375" style="57" customWidth="1"/>
    <col min="2" max="2" width="52.7109375" style="157" customWidth="1"/>
    <col min="3" max="3" width="6.5703125" style="157" customWidth="1"/>
    <col min="4" max="4" width="6.7109375" style="157" customWidth="1"/>
    <col min="5" max="6" width="10.7109375" style="157" customWidth="1"/>
    <col min="7" max="7" width="40.140625" style="164" customWidth="1"/>
    <col min="8" max="9" width="9.140625" style="157"/>
    <col min="10" max="10" width="6.7109375" style="157" customWidth="1"/>
    <col min="11" max="11" width="48" style="157" customWidth="1"/>
    <col min="12" max="12" width="6.5703125" style="156" customWidth="1"/>
    <col min="13" max="13" width="6.7109375" style="157" customWidth="1"/>
    <col min="14" max="15" width="10.7109375" style="157" customWidth="1"/>
    <col min="16" max="137" width="9.140625" style="157"/>
    <col min="138" max="16384" width="9.140625" style="158"/>
  </cols>
  <sheetData>
    <row r="1" spans="1:137" ht="38.25" customHeight="1" x14ac:dyDescent="0.2">
      <c r="A1" s="174" t="s">
        <v>369</v>
      </c>
      <c r="B1" s="173"/>
      <c r="C1" s="173"/>
      <c r="D1" s="173"/>
      <c r="E1" s="173"/>
      <c r="F1" s="173"/>
      <c r="G1" s="69"/>
    </row>
    <row r="2" spans="1:137" ht="18.75" x14ac:dyDescent="0.2">
      <c r="A2" s="172" t="s">
        <v>346</v>
      </c>
      <c r="B2" s="173"/>
      <c r="C2" s="173"/>
      <c r="D2" s="173"/>
      <c r="E2" s="173"/>
      <c r="F2" s="173"/>
    </row>
    <row r="3" spans="1:137" x14ac:dyDescent="0.2">
      <c r="DT3" s="158"/>
      <c r="DU3" s="158"/>
      <c r="DV3" s="158"/>
      <c r="DW3" s="158"/>
      <c r="DX3" s="158"/>
      <c r="DY3" s="158"/>
      <c r="DZ3" s="158"/>
      <c r="EA3" s="158"/>
      <c r="EB3" s="158"/>
      <c r="EC3" s="158"/>
      <c r="ED3" s="158"/>
      <c r="EE3" s="158"/>
      <c r="EF3" s="158"/>
      <c r="EG3" s="158"/>
    </row>
    <row r="4" spans="1:137" s="2" customFormat="1" ht="25.5" x14ac:dyDescent="0.2">
      <c r="A4" s="58" t="s">
        <v>9</v>
      </c>
      <c r="B4" s="8" t="s">
        <v>10</v>
      </c>
      <c r="C4" s="8" t="s">
        <v>11</v>
      </c>
      <c r="D4" s="8" t="s">
        <v>12</v>
      </c>
      <c r="E4" s="8" t="s">
        <v>22</v>
      </c>
      <c r="F4" s="8" t="s">
        <v>13</v>
      </c>
      <c r="G4" s="152"/>
      <c r="H4" s="1"/>
      <c r="I4" s="1"/>
      <c r="J4" s="1"/>
      <c r="K4" s="1"/>
      <c r="L4" s="156"/>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row>
    <row r="5" spans="1:137" s="3" customFormat="1" x14ac:dyDescent="0.2">
      <c r="A5" s="175" t="s">
        <v>2</v>
      </c>
      <c r="B5" s="175"/>
      <c r="C5" s="175"/>
      <c r="D5" s="175"/>
      <c r="E5" s="175"/>
      <c r="F5" s="175"/>
      <c r="G5" s="164"/>
      <c r="H5" s="157"/>
      <c r="I5" s="157"/>
      <c r="J5" s="157"/>
      <c r="K5" s="157"/>
      <c r="L5" s="156"/>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row>
    <row r="6" spans="1:137" s="3" customFormat="1" x14ac:dyDescent="0.2">
      <c r="A6" s="163">
        <v>1</v>
      </c>
      <c r="B6" s="10" t="s">
        <v>14</v>
      </c>
      <c r="C6" s="159" t="s">
        <v>3</v>
      </c>
      <c r="D6" s="159">
        <v>1</v>
      </c>
      <c r="E6" s="160"/>
      <c r="F6" s="160"/>
      <c r="G6" s="164"/>
      <c r="H6" s="157"/>
      <c r="I6" s="157"/>
      <c r="J6" s="157"/>
      <c r="K6" s="157"/>
      <c r="L6" s="156"/>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row>
    <row r="7" spans="1:137" s="7" customFormat="1" ht="38.25" x14ac:dyDescent="0.2">
      <c r="A7" s="163">
        <f>A6+1</f>
        <v>2</v>
      </c>
      <c r="B7" s="10" t="s">
        <v>202</v>
      </c>
      <c r="C7" s="159" t="s">
        <v>4</v>
      </c>
      <c r="D7" s="159">
        <v>1</v>
      </c>
      <c r="E7" s="85"/>
      <c r="F7" s="85"/>
      <c r="G7" s="164"/>
      <c r="H7" s="6"/>
      <c r="I7" s="6"/>
      <c r="J7" s="6"/>
      <c r="K7" s="6"/>
      <c r="L7" s="15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row>
    <row r="8" spans="1:137" s="7" customFormat="1" x14ac:dyDescent="0.2">
      <c r="A8" s="163">
        <f>A7+1</f>
        <v>3</v>
      </c>
      <c r="B8" s="10" t="s">
        <v>15</v>
      </c>
      <c r="C8" s="159" t="s">
        <v>3</v>
      </c>
      <c r="D8" s="159">
        <v>1</v>
      </c>
      <c r="E8" s="160"/>
      <c r="F8" s="160"/>
      <c r="G8" s="164"/>
      <c r="H8" s="6"/>
      <c r="I8" s="6"/>
      <c r="J8" s="6"/>
      <c r="K8" s="6"/>
      <c r="L8" s="15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row>
    <row r="9" spans="1:137" s="7" customFormat="1" x14ac:dyDescent="0.2">
      <c r="A9" s="171" t="s">
        <v>6</v>
      </c>
      <c r="B9" s="171"/>
      <c r="C9" s="171"/>
      <c r="D9" s="171"/>
      <c r="E9" s="171"/>
      <c r="F9" s="171"/>
      <c r="G9" s="164"/>
      <c r="H9" s="6"/>
      <c r="I9" s="6"/>
      <c r="J9" s="6"/>
      <c r="K9" s="6"/>
      <c r="L9" s="15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row>
    <row r="10" spans="1:137" s="3" customFormat="1" ht="38.25" x14ac:dyDescent="0.2">
      <c r="A10" s="163">
        <f>A8+1</f>
        <v>4</v>
      </c>
      <c r="B10" s="162" t="s">
        <v>154</v>
      </c>
      <c r="C10" s="159" t="s">
        <v>19</v>
      </c>
      <c r="D10" s="24">
        <v>50</v>
      </c>
      <c r="E10" s="160"/>
      <c r="F10" s="160"/>
      <c r="G10" s="164"/>
      <c r="H10" s="6"/>
      <c r="I10" s="157"/>
      <c r="J10" s="157"/>
      <c r="K10" s="157"/>
      <c r="L10" s="156"/>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row>
    <row r="11" spans="1:137" s="7" customFormat="1" x14ac:dyDescent="0.2">
      <c r="A11" s="163">
        <f>A10+1</f>
        <v>5</v>
      </c>
      <c r="B11" s="161" t="s">
        <v>16</v>
      </c>
      <c r="C11" s="159" t="s">
        <v>0</v>
      </c>
      <c r="D11" s="56">
        <v>11201.7</v>
      </c>
      <c r="E11" s="160"/>
      <c r="F11" s="160"/>
      <c r="G11" s="164"/>
      <c r="H11" s="6"/>
      <c r="I11" s="6"/>
      <c r="J11" s="6"/>
      <c r="K11" s="6"/>
      <c r="L11" s="15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row>
    <row r="12" spans="1:137" s="27" customFormat="1" ht="54" customHeight="1" x14ac:dyDescent="0.2">
      <c r="A12" s="163">
        <f>A11+1</f>
        <v>6</v>
      </c>
      <c r="B12" s="161" t="s">
        <v>155</v>
      </c>
      <c r="C12" s="159" t="s">
        <v>3</v>
      </c>
      <c r="D12" s="159">
        <v>1</v>
      </c>
      <c r="E12" s="160"/>
      <c r="F12" s="25"/>
      <c r="G12" s="164"/>
      <c r="H12" s="164"/>
      <c r="I12" s="164"/>
      <c r="J12" s="164"/>
      <c r="K12" s="164"/>
      <c r="L12" s="156"/>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c r="DE12" s="164"/>
      <c r="DF12" s="164"/>
      <c r="DG12" s="164"/>
      <c r="DH12" s="164"/>
      <c r="DI12" s="164"/>
      <c r="DJ12" s="164"/>
      <c r="DK12" s="164"/>
      <c r="DL12" s="164"/>
      <c r="DM12" s="164"/>
      <c r="DN12" s="164"/>
      <c r="DO12" s="164"/>
      <c r="DP12" s="164"/>
      <c r="DQ12" s="164"/>
    </row>
    <row r="13" spans="1:137" s="7" customFormat="1" x14ac:dyDescent="0.2">
      <c r="A13" s="176" t="s">
        <v>72</v>
      </c>
      <c r="B13" s="177"/>
      <c r="C13" s="177"/>
      <c r="D13" s="177"/>
      <c r="E13" s="177"/>
      <c r="F13" s="178"/>
      <c r="G13" s="164"/>
      <c r="H13" s="6"/>
      <c r="I13" s="6"/>
      <c r="J13" s="6"/>
      <c r="K13" s="6"/>
      <c r="L13" s="15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row>
    <row r="14" spans="1:137" s="7" customFormat="1" ht="25.5" x14ac:dyDescent="0.2">
      <c r="A14" s="163">
        <f>A12+1</f>
        <v>7</v>
      </c>
      <c r="B14" s="162" t="s">
        <v>370</v>
      </c>
      <c r="C14" s="159" t="s">
        <v>1</v>
      </c>
      <c r="D14" s="56">
        <v>2</v>
      </c>
      <c r="E14" s="160"/>
      <c r="F14" s="160"/>
      <c r="G14" s="164"/>
      <c r="H14" s="6"/>
      <c r="I14" s="6"/>
      <c r="J14" s="6"/>
      <c r="K14" s="6"/>
      <c r="L14" s="15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row>
    <row r="15" spans="1:137" s="7" customFormat="1" ht="38.25" x14ac:dyDescent="0.2">
      <c r="A15" s="163">
        <f>A14+1</f>
        <v>8</v>
      </c>
      <c r="B15" s="161" t="s">
        <v>352</v>
      </c>
      <c r="C15" s="159" t="s">
        <v>0</v>
      </c>
      <c r="D15" s="56">
        <v>2851.7</v>
      </c>
      <c r="E15" s="160"/>
      <c r="F15" s="160"/>
      <c r="G15" s="164"/>
      <c r="H15" s="6"/>
      <c r="I15" s="6"/>
      <c r="J15" s="6"/>
      <c r="K15" s="6"/>
      <c r="L15" s="15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row>
    <row r="16" spans="1:137" s="7" customFormat="1" ht="25.5" x14ac:dyDescent="0.2">
      <c r="A16" s="163">
        <f>A15+1</f>
        <v>9</v>
      </c>
      <c r="B16" s="162" t="s">
        <v>347</v>
      </c>
      <c r="C16" s="159" t="s">
        <v>0</v>
      </c>
      <c r="D16" s="24">
        <v>8350</v>
      </c>
      <c r="E16" s="160"/>
      <c r="F16" s="160"/>
      <c r="G16" s="164"/>
      <c r="H16" s="6"/>
      <c r="I16" s="6"/>
      <c r="J16" s="6"/>
      <c r="K16" s="6"/>
      <c r="L16" s="15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row>
    <row r="17" spans="1:130" s="7" customFormat="1" x14ac:dyDescent="0.2">
      <c r="A17" s="163">
        <f>A16+1</f>
        <v>10</v>
      </c>
      <c r="B17" s="161" t="s">
        <v>17</v>
      </c>
      <c r="C17" s="159" t="s">
        <v>0</v>
      </c>
      <c r="D17" s="56">
        <v>11201.7</v>
      </c>
      <c r="E17" s="160"/>
      <c r="F17" s="160"/>
      <c r="G17" s="164"/>
      <c r="H17" s="157"/>
      <c r="I17" s="157"/>
      <c r="J17" s="157"/>
      <c r="K17" s="157"/>
      <c r="L17" s="156"/>
      <c r="M17" s="157"/>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row>
    <row r="18" spans="1:130" s="7" customFormat="1" x14ac:dyDescent="0.2">
      <c r="A18" s="163">
        <f>A17+1</f>
        <v>11</v>
      </c>
      <c r="B18" s="161" t="s">
        <v>23</v>
      </c>
      <c r="C18" s="159" t="s">
        <v>0</v>
      </c>
      <c r="D18" s="56">
        <v>11201.7</v>
      </c>
      <c r="E18" s="160"/>
      <c r="F18" s="160"/>
      <c r="G18" s="164"/>
      <c r="H18" s="157"/>
      <c r="I18" s="157"/>
      <c r="J18" s="157"/>
      <c r="K18" s="157"/>
      <c r="L18" s="156"/>
      <c r="M18" s="157"/>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row>
    <row r="19" spans="1:130" s="7" customFormat="1" x14ac:dyDescent="0.2">
      <c r="A19" s="171" t="s">
        <v>7</v>
      </c>
      <c r="B19" s="171"/>
      <c r="C19" s="171"/>
      <c r="D19" s="171"/>
      <c r="E19" s="171"/>
      <c r="F19" s="171"/>
      <c r="G19" s="164"/>
      <c r="H19" s="6"/>
      <c r="I19" s="6"/>
      <c r="J19" s="6"/>
      <c r="K19" s="6"/>
      <c r="L19" s="15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0" s="7" customFormat="1" x14ac:dyDescent="0.2">
      <c r="A20" s="163">
        <f>A18+1</f>
        <v>12</v>
      </c>
      <c r="B20" s="161" t="s">
        <v>348</v>
      </c>
      <c r="C20" s="159" t="s">
        <v>1</v>
      </c>
      <c r="D20" s="163">
        <v>4</v>
      </c>
      <c r="E20" s="159"/>
      <c r="F20" s="160"/>
      <c r="G20" s="164"/>
      <c r="H20" s="6"/>
      <c r="I20" s="6"/>
      <c r="J20" s="6"/>
      <c r="K20" s="6"/>
      <c r="L20" s="15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row>
    <row r="21" spans="1:130" s="7" customFormat="1" ht="12.75" customHeight="1" x14ac:dyDescent="0.2">
      <c r="A21" s="163">
        <f>A20+1</f>
        <v>13</v>
      </c>
      <c r="B21" s="97" t="s">
        <v>331</v>
      </c>
      <c r="C21" s="163" t="s">
        <v>1</v>
      </c>
      <c r="D21" s="163">
        <v>2</v>
      </c>
      <c r="E21" s="83"/>
      <c r="F21" s="160"/>
      <c r="G21" s="164"/>
      <c r="H21" s="6"/>
      <c r="I21" s="6"/>
      <c r="J21" s="6"/>
      <c r="K21" s="6"/>
      <c r="L21" s="15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row>
    <row r="22" spans="1:130" s="7" customFormat="1" ht="25.5" x14ac:dyDescent="0.2">
      <c r="A22" s="163">
        <f t="shared" ref="A22" si="0">A21+1</f>
        <v>14</v>
      </c>
      <c r="B22" s="162" t="s">
        <v>332</v>
      </c>
      <c r="C22" s="163" t="s">
        <v>1</v>
      </c>
      <c r="D22" s="163">
        <v>3</v>
      </c>
      <c r="E22" s="83"/>
      <c r="F22" s="160"/>
      <c r="G22" s="90"/>
      <c r="H22" s="6"/>
      <c r="I22" s="6"/>
      <c r="J22" s="6"/>
      <c r="K22" s="6"/>
      <c r="L22" s="15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row>
    <row r="23" spans="1:130" x14ac:dyDescent="0.2">
      <c r="A23" s="158"/>
      <c r="B23" s="158"/>
      <c r="C23" s="158"/>
      <c r="D23" s="158"/>
      <c r="E23" s="158"/>
      <c r="F23" s="158"/>
    </row>
    <row r="24" spans="1:130" x14ac:dyDescent="0.2">
      <c r="A24" s="158"/>
      <c r="B24" s="158"/>
      <c r="C24" s="158"/>
      <c r="D24" s="158"/>
      <c r="E24" s="158"/>
      <c r="F24" s="158"/>
    </row>
    <row r="25" spans="1:130" ht="15" x14ac:dyDescent="0.2">
      <c r="A25" s="153"/>
      <c r="B25" s="154" t="s">
        <v>349</v>
      </c>
      <c r="C25" s="155" t="s">
        <v>30</v>
      </c>
      <c r="D25" s="76"/>
      <c r="E25" s="76"/>
      <c r="F25" s="76"/>
    </row>
    <row r="26" spans="1:130" ht="15" x14ac:dyDescent="0.2">
      <c r="A26" s="153"/>
      <c r="B26" s="154" t="s">
        <v>28</v>
      </c>
      <c r="C26" s="153"/>
      <c r="D26" s="153"/>
      <c r="E26" s="153"/>
      <c r="F26" s="153"/>
    </row>
    <row r="27" spans="1:130" s="7" customFormat="1" x14ac:dyDescent="0.2">
      <c r="A27" s="78"/>
      <c r="B27" s="78"/>
      <c r="C27" s="78"/>
      <c r="D27" s="78"/>
      <c r="E27" s="78"/>
      <c r="F27" s="78"/>
      <c r="G27" s="164"/>
      <c r="H27" s="6"/>
      <c r="I27" s="6"/>
      <c r="J27" s="6"/>
      <c r="K27" s="6"/>
      <c r="L27" s="15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row>
  </sheetData>
  <mergeCells count="6">
    <mergeCell ref="A19:F19"/>
    <mergeCell ref="A1:F1"/>
    <mergeCell ref="A2:F2"/>
    <mergeCell ref="A5:F5"/>
    <mergeCell ref="A9:F9"/>
    <mergeCell ref="A13:F13"/>
  </mergeCells>
  <printOptions horizontalCentered="1"/>
  <pageMargins left="0.7" right="0.7" top="0.5" bottom="0.5" header="0.3" footer="0.3"/>
  <pageSetup scale="96" fitToHeight="0" orientation="portrait" r:id="rId1"/>
  <headerFooter alignWithMargins="0">
    <oddFooter>&amp;CPage &amp;P of 4</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8"/>
  <sheetViews>
    <sheetView workbookViewId="0"/>
  </sheetViews>
  <sheetFormatPr defaultRowHeight="12.75" x14ac:dyDescent="0.2"/>
  <cols>
    <col min="1" max="1" width="11.42578125" customWidth="1"/>
    <col min="2" max="2" width="11.5703125" style="41" bestFit="1" customWidth="1"/>
    <col min="3" max="3" width="34.5703125" customWidth="1"/>
    <col min="4" max="4" width="13.28515625" bestFit="1" customWidth="1"/>
    <col min="8" max="8" width="10.140625" customWidth="1"/>
  </cols>
  <sheetData>
    <row r="1" spans="1:9" x14ac:dyDescent="0.2">
      <c r="A1" t="s">
        <v>33</v>
      </c>
      <c r="B1" s="41" t="s">
        <v>34</v>
      </c>
      <c r="C1" t="s">
        <v>35</v>
      </c>
      <c r="D1" t="s">
        <v>36</v>
      </c>
      <c r="E1" t="s">
        <v>37</v>
      </c>
    </row>
    <row r="3" spans="1:9" ht="19.5" thickBot="1" x14ac:dyDescent="0.25">
      <c r="A3" s="180" t="s">
        <v>63</v>
      </c>
      <c r="B3" s="180"/>
      <c r="C3" s="180"/>
      <c r="D3" s="180"/>
      <c r="E3" s="180"/>
      <c r="F3" s="180"/>
      <c r="G3" s="180"/>
      <c r="H3" s="44" t="s">
        <v>153</v>
      </c>
    </row>
    <row r="4" spans="1:9" ht="13.5" thickBot="1" x14ac:dyDescent="0.25">
      <c r="A4" s="29" t="e">
        <f>'Alternative #1'!#REF!</f>
        <v>#REF!</v>
      </c>
      <c r="B4" s="41">
        <v>0</v>
      </c>
      <c r="C4" s="48" t="s">
        <v>81</v>
      </c>
      <c r="D4" s="50"/>
      <c r="E4" s="30" t="s">
        <v>38</v>
      </c>
      <c r="F4" s="30" t="s">
        <v>38</v>
      </c>
    </row>
    <row r="5" spans="1:9" ht="13.5" thickBot="1" x14ac:dyDescent="0.25">
      <c r="B5" s="41">
        <v>16164.69</v>
      </c>
      <c r="C5" s="48" t="s">
        <v>58</v>
      </c>
      <c r="D5" s="54">
        <f>B5-B4</f>
        <v>16164.69</v>
      </c>
      <c r="E5" s="62">
        <f>ROUNDUP(D5,0)</f>
        <v>16165</v>
      </c>
      <c r="F5" t="s">
        <v>0</v>
      </c>
    </row>
    <row r="6" spans="1:9" ht="13.5" thickBot="1" x14ac:dyDescent="0.25">
      <c r="A6" s="29">
        <f>'Alternative #1'!A14</f>
        <v>7</v>
      </c>
      <c r="B6" s="41">
        <v>16264.3</v>
      </c>
      <c r="C6" s="48" t="s">
        <v>82</v>
      </c>
      <c r="E6" s="62"/>
      <c r="H6" s="90" t="s">
        <v>206</v>
      </c>
    </row>
    <row r="7" spans="1:9" x14ac:dyDescent="0.2">
      <c r="A7" s="53"/>
      <c r="B7" s="42">
        <v>49261</v>
      </c>
      <c r="C7" s="48" t="s">
        <v>83</v>
      </c>
      <c r="D7" s="54">
        <f>B7-B6</f>
        <v>32996.699999999997</v>
      </c>
      <c r="E7" s="62">
        <f>ROUNDUP(D7,0)</f>
        <v>32997</v>
      </c>
      <c r="H7" s="90" t="s">
        <v>206</v>
      </c>
    </row>
    <row r="8" spans="1:9" x14ac:dyDescent="0.2">
      <c r="A8" s="53"/>
      <c r="B8" s="42">
        <v>49261</v>
      </c>
      <c r="C8" s="88" t="s">
        <v>208</v>
      </c>
      <c r="D8" s="54"/>
      <c r="E8" s="62"/>
      <c r="H8" s="90" t="s">
        <v>207</v>
      </c>
    </row>
    <row r="9" spans="1:9" x14ac:dyDescent="0.2">
      <c r="A9" s="53"/>
      <c r="B9" s="42">
        <v>49313</v>
      </c>
      <c r="C9" s="88" t="s">
        <v>209</v>
      </c>
      <c r="D9" s="54">
        <f>B9-B8</f>
        <v>52</v>
      </c>
      <c r="E9" s="62"/>
    </row>
    <row r="10" spans="1:9" x14ac:dyDescent="0.2">
      <c r="A10" s="53"/>
      <c r="C10" t="s">
        <v>41</v>
      </c>
      <c r="D10" s="51">
        <f>SUM(D5:D9)</f>
        <v>49213.39</v>
      </c>
      <c r="E10" s="52">
        <f>ROUNDUP(D10,0)</f>
        <v>49214</v>
      </c>
      <c r="F10" t="s">
        <v>0</v>
      </c>
    </row>
    <row r="11" spans="1:9" ht="13.5" thickBot="1" x14ac:dyDescent="0.25">
      <c r="A11" s="32"/>
    </row>
    <row r="12" spans="1:9" ht="13.5" thickBot="1" x14ac:dyDescent="0.25">
      <c r="A12" s="29" t="e">
        <f>'Alternative #1'!#REF!</f>
        <v>#REF!</v>
      </c>
      <c r="B12" s="61">
        <v>4950</v>
      </c>
      <c r="C12" t="s">
        <v>39</v>
      </c>
      <c r="D12" t="s">
        <v>40</v>
      </c>
      <c r="E12">
        <v>10</v>
      </c>
      <c r="F12" t="s">
        <v>19</v>
      </c>
      <c r="I12" s="61"/>
    </row>
    <row r="13" spans="1:9" x14ac:dyDescent="0.2">
      <c r="A13" s="32"/>
      <c r="B13" s="61">
        <v>11555</v>
      </c>
      <c r="C13" t="s">
        <v>39</v>
      </c>
      <c r="D13" t="s">
        <v>40</v>
      </c>
      <c r="E13">
        <v>10</v>
      </c>
      <c r="F13" t="s">
        <v>19</v>
      </c>
      <c r="H13" s="44"/>
      <c r="I13" s="61"/>
    </row>
    <row r="14" spans="1:9" x14ac:dyDescent="0.2">
      <c r="A14" s="32"/>
      <c r="B14" s="61">
        <v>13000</v>
      </c>
      <c r="C14" s="44" t="s">
        <v>39</v>
      </c>
      <c r="D14" s="44" t="s">
        <v>40</v>
      </c>
      <c r="E14">
        <v>67</v>
      </c>
      <c r="F14" s="44" t="s">
        <v>19</v>
      </c>
      <c r="H14" s="44"/>
      <c r="I14" s="61"/>
    </row>
    <row r="15" spans="1:9" x14ac:dyDescent="0.2">
      <c r="A15" s="32"/>
      <c r="B15" s="61">
        <v>43550</v>
      </c>
      <c r="C15" s="44" t="s">
        <v>39</v>
      </c>
      <c r="D15" t="s">
        <v>40</v>
      </c>
      <c r="E15">
        <v>10</v>
      </c>
      <c r="F15" t="s">
        <v>19</v>
      </c>
      <c r="H15" s="44"/>
      <c r="I15" s="61"/>
    </row>
    <row r="16" spans="1:9" x14ac:dyDescent="0.2">
      <c r="A16" s="32"/>
      <c r="B16" s="61">
        <v>49850</v>
      </c>
      <c r="C16" s="44" t="s">
        <v>39</v>
      </c>
      <c r="D16" t="s">
        <v>40</v>
      </c>
      <c r="E16">
        <v>10</v>
      </c>
      <c r="F16" t="s">
        <v>19</v>
      </c>
      <c r="H16" s="44"/>
      <c r="I16" s="61"/>
    </row>
    <row r="17" spans="1:9" x14ac:dyDescent="0.2">
      <c r="B17" s="42"/>
      <c r="C17" s="44" t="s">
        <v>41</v>
      </c>
      <c r="E17" s="31">
        <f>SUM(E12:E16)</f>
        <v>107</v>
      </c>
      <c r="F17" t="s">
        <v>19</v>
      </c>
      <c r="H17" s="44"/>
    </row>
    <row r="18" spans="1:9" ht="13.5" thickBot="1" x14ac:dyDescent="0.25">
      <c r="A18" s="32"/>
    </row>
    <row r="19" spans="1:9" ht="13.5" thickBot="1" x14ac:dyDescent="0.25">
      <c r="A19" s="34" t="e">
        <f>'Alternative #1'!#REF!</f>
        <v>#REF!</v>
      </c>
      <c r="C19" s="45" t="s">
        <v>90</v>
      </c>
      <c r="D19" s="35" t="s">
        <v>42</v>
      </c>
      <c r="E19">
        <f>3+4</f>
        <v>7</v>
      </c>
      <c r="I19" s="46"/>
    </row>
    <row r="20" spans="1:9" x14ac:dyDescent="0.2">
      <c r="D20" s="35" t="s">
        <v>43</v>
      </c>
      <c r="E20">
        <v>30</v>
      </c>
      <c r="F20" t="s">
        <v>44</v>
      </c>
    </row>
    <row r="21" spans="1:9" x14ac:dyDescent="0.2">
      <c r="D21" s="35" t="s">
        <v>45</v>
      </c>
      <c r="E21">
        <v>2</v>
      </c>
      <c r="F21" s="44" t="s">
        <v>55</v>
      </c>
    </row>
    <row r="22" spans="1:9" x14ac:dyDescent="0.2">
      <c r="D22" s="35" t="s">
        <v>46</v>
      </c>
      <c r="E22">
        <v>3</v>
      </c>
      <c r="F22" s="44" t="s">
        <v>56</v>
      </c>
    </row>
    <row r="23" spans="1:9" ht="15" x14ac:dyDescent="0.25">
      <c r="D23" s="36" t="s">
        <v>47</v>
      </c>
      <c r="E23">
        <f>E19*E20*E21*E22</f>
        <v>1260</v>
      </c>
      <c r="F23" t="s">
        <v>48</v>
      </c>
    </row>
    <row r="24" spans="1:9" ht="15" x14ac:dyDescent="0.25">
      <c r="E24" s="37">
        <f>ROUNDUP(E23/27,0)</f>
        <v>47</v>
      </c>
      <c r="F24" s="37" t="s">
        <v>49</v>
      </c>
    </row>
    <row r="25" spans="1:9" ht="15" x14ac:dyDescent="0.25">
      <c r="C25" t="s">
        <v>41</v>
      </c>
      <c r="D25" s="35"/>
      <c r="E25" s="31">
        <f>E24</f>
        <v>47</v>
      </c>
      <c r="F25" s="37" t="s">
        <v>51</v>
      </c>
    </row>
    <row r="26" spans="1:9" ht="15.75" thickBot="1" x14ac:dyDescent="0.3">
      <c r="D26" s="35"/>
      <c r="E26" s="33"/>
      <c r="F26" s="37"/>
    </row>
    <row r="27" spans="1:9" ht="15.75" thickBot="1" x14ac:dyDescent="0.3">
      <c r="A27" s="29">
        <f>'Alternative #1'!A19</f>
        <v>11</v>
      </c>
      <c r="B27" s="61">
        <v>10</v>
      </c>
      <c r="C27" s="44" t="s">
        <v>84</v>
      </c>
      <c r="D27" t="s">
        <v>40</v>
      </c>
      <c r="E27" s="33">
        <v>1</v>
      </c>
      <c r="F27" s="37"/>
      <c r="H27" s="44" t="s">
        <v>151</v>
      </c>
    </row>
    <row r="28" spans="1:9" ht="15" x14ac:dyDescent="0.25">
      <c r="B28" s="61">
        <v>525</v>
      </c>
      <c r="C28" s="44" t="s">
        <v>84</v>
      </c>
      <c r="D28" t="s">
        <v>40</v>
      </c>
      <c r="E28">
        <v>1</v>
      </c>
      <c r="F28" s="37"/>
    </row>
    <row r="29" spans="1:9" ht="15" x14ac:dyDescent="0.25">
      <c r="A29" s="32"/>
      <c r="B29" s="61">
        <v>4133</v>
      </c>
      <c r="C29" s="44" t="s">
        <v>84</v>
      </c>
      <c r="D29" t="s">
        <v>40</v>
      </c>
      <c r="E29" s="33">
        <v>1</v>
      </c>
      <c r="F29" s="37"/>
    </row>
    <row r="30" spans="1:9" ht="15" x14ac:dyDescent="0.25">
      <c r="A30" s="32"/>
      <c r="B30" s="61">
        <v>5141.6000000000004</v>
      </c>
      <c r="C30" s="44" t="s">
        <v>84</v>
      </c>
      <c r="D30" t="s">
        <v>40</v>
      </c>
      <c r="E30">
        <v>1</v>
      </c>
      <c r="F30" s="37"/>
    </row>
    <row r="31" spans="1:9" ht="15" x14ac:dyDescent="0.25">
      <c r="A31" s="32"/>
      <c r="B31" s="61">
        <v>7168.6</v>
      </c>
      <c r="C31" s="44" t="s">
        <v>84</v>
      </c>
      <c r="D31" t="s">
        <v>40</v>
      </c>
      <c r="E31" s="33">
        <v>1</v>
      </c>
      <c r="F31" s="37"/>
    </row>
    <row r="32" spans="1:9" ht="15" x14ac:dyDescent="0.25">
      <c r="A32" s="32"/>
      <c r="B32" s="61">
        <v>11090</v>
      </c>
      <c r="C32" s="44" t="s">
        <v>84</v>
      </c>
      <c r="D32" t="s">
        <v>40</v>
      </c>
      <c r="E32">
        <v>1</v>
      </c>
      <c r="F32" s="37"/>
    </row>
    <row r="33" spans="1:9" ht="15" x14ac:dyDescent="0.25">
      <c r="A33" s="32"/>
      <c r="B33" s="61">
        <v>12050</v>
      </c>
      <c r="C33" s="44" t="s">
        <v>84</v>
      </c>
      <c r="D33" t="s">
        <v>40</v>
      </c>
      <c r="E33" s="33">
        <v>1</v>
      </c>
      <c r="F33" s="37"/>
    </row>
    <row r="34" spans="1:9" ht="15" x14ac:dyDescent="0.25">
      <c r="A34" s="32"/>
      <c r="B34" s="43"/>
      <c r="C34" t="s">
        <v>41</v>
      </c>
      <c r="E34" s="31">
        <f>SUM(E27:E33)</f>
        <v>7</v>
      </c>
    </row>
    <row r="35" spans="1:9" ht="13.5" thickBot="1" x14ac:dyDescent="0.25">
      <c r="A35" s="32"/>
    </row>
    <row r="36" spans="1:9" ht="13.5" thickBot="1" x14ac:dyDescent="0.25">
      <c r="A36" s="29" t="e">
        <f>'Alternative #1'!#REF!</f>
        <v>#REF!</v>
      </c>
      <c r="B36" s="41">
        <v>19740.490000000002</v>
      </c>
      <c r="C36" s="44" t="s">
        <v>86</v>
      </c>
      <c r="D36" t="s">
        <v>40</v>
      </c>
      <c r="E36">
        <v>1</v>
      </c>
    </row>
    <row r="37" spans="1:9" x14ac:dyDescent="0.2">
      <c r="B37" s="61">
        <v>24200</v>
      </c>
      <c r="C37" s="44" t="s">
        <v>86</v>
      </c>
      <c r="D37" t="s">
        <v>40</v>
      </c>
      <c r="E37">
        <v>1</v>
      </c>
    </row>
    <row r="38" spans="1:9" x14ac:dyDescent="0.2">
      <c r="A38" s="53"/>
      <c r="B38" s="61">
        <v>28775</v>
      </c>
      <c r="C38" s="44" t="s">
        <v>86</v>
      </c>
      <c r="D38" t="s">
        <v>40</v>
      </c>
      <c r="E38">
        <v>1</v>
      </c>
    </row>
    <row r="39" spans="1:9" x14ac:dyDescent="0.2">
      <c r="A39" s="53"/>
      <c r="B39" s="61">
        <v>31410</v>
      </c>
      <c r="C39" s="44" t="s">
        <v>86</v>
      </c>
      <c r="D39" t="s">
        <v>40</v>
      </c>
      <c r="E39">
        <v>1</v>
      </c>
    </row>
    <row r="40" spans="1:9" x14ac:dyDescent="0.2">
      <c r="A40" s="53"/>
      <c r="B40" s="61">
        <v>32200</v>
      </c>
      <c r="C40" s="44" t="s">
        <v>86</v>
      </c>
      <c r="D40" t="s">
        <v>40</v>
      </c>
      <c r="E40">
        <v>1</v>
      </c>
    </row>
    <row r="41" spans="1:9" x14ac:dyDescent="0.2">
      <c r="A41" s="53"/>
      <c r="B41" s="61">
        <v>37250</v>
      </c>
      <c r="C41" s="44" t="s">
        <v>86</v>
      </c>
      <c r="D41" t="s">
        <v>40</v>
      </c>
      <c r="E41">
        <v>1</v>
      </c>
    </row>
    <row r="42" spans="1:9" x14ac:dyDescent="0.2">
      <c r="A42" s="53"/>
      <c r="B42" s="61">
        <v>41300</v>
      </c>
      <c r="C42" s="44" t="s">
        <v>86</v>
      </c>
      <c r="D42" t="s">
        <v>40</v>
      </c>
      <c r="E42">
        <v>1</v>
      </c>
    </row>
    <row r="43" spans="1:9" x14ac:dyDescent="0.2">
      <c r="A43" s="53"/>
      <c r="B43" s="61">
        <v>42104</v>
      </c>
      <c r="C43" s="44" t="s">
        <v>86</v>
      </c>
      <c r="D43" t="s">
        <v>40</v>
      </c>
      <c r="E43">
        <v>1</v>
      </c>
    </row>
    <row r="44" spans="1:9" x14ac:dyDescent="0.2">
      <c r="A44" s="32"/>
      <c r="B44" s="61">
        <v>45235</v>
      </c>
      <c r="C44" s="44" t="s">
        <v>86</v>
      </c>
      <c r="D44" t="s">
        <v>40</v>
      </c>
      <c r="E44">
        <v>1</v>
      </c>
    </row>
    <row r="45" spans="1:9" x14ac:dyDescent="0.2">
      <c r="A45" s="32"/>
      <c r="B45" s="61">
        <v>49200</v>
      </c>
      <c r="C45" s="44" t="s">
        <v>86</v>
      </c>
      <c r="D45" t="s">
        <v>40</v>
      </c>
      <c r="E45">
        <v>1</v>
      </c>
    </row>
    <row r="46" spans="1:9" ht="15" x14ac:dyDescent="0.25">
      <c r="A46" s="32"/>
      <c r="B46" s="43"/>
      <c r="C46" t="s">
        <v>41</v>
      </c>
      <c r="E46" s="31">
        <f>SUM(E36:E45)</f>
        <v>10</v>
      </c>
      <c r="H46" s="44"/>
      <c r="I46" s="46"/>
    </row>
    <row r="47" spans="1:9" ht="15.75" thickBot="1" x14ac:dyDescent="0.3">
      <c r="A47" s="32"/>
      <c r="B47" s="43"/>
      <c r="E47" s="33"/>
    </row>
    <row r="48" spans="1:9" ht="13.5" thickBot="1" x14ac:dyDescent="0.25">
      <c r="A48" s="34" t="e">
        <f>'Alternative #1'!#REF!</f>
        <v>#REF!</v>
      </c>
      <c r="B48" s="61">
        <v>525</v>
      </c>
      <c r="C48" s="44" t="s">
        <v>100</v>
      </c>
      <c r="D48" t="s">
        <v>40</v>
      </c>
      <c r="E48" s="33">
        <v>1</v>
      </c>
    </row>
    <row r="49" spans="1:9" x14ac:dyDescent="0.2">
      <c r="A49" s="39" t="s">
        <v>85</v>
      </c>
      <c r="B49" s="61"/>
      <c r="C49" t="s">
        <v>41</v>
      </c>
      <c r="E49" s="31">
        <f>SUM(E48)</f>
        <v>1</v>
      </c>
      <c r="H49" s="44"/>
    </row>
    <row r="50" spans="1:9" ht="13.5" thickBot="1" x14ac:dyDescent="0.25">
      <c r="A50" s="39"/>
      <c r="B50" s="61"/>
      <c r="C50" s="44"/>
      <c r="E50" s="33"/>
    </row>
    <row r="51" spans="1:9" ht="13.5" thickBot="1" x14ac:dyDescent="0.25">
      <c r="A51" s="34" t="e">
        <f>'Alternative #1'!#REF!</f>
        <v>#REF!</v>
      </c>
      <c r="B51" s="61">
        <v>31410</v>
      </c>
      <c r="C51" s="44" t="s">
        <v>101</v>
      </c>
      <c r="D51" t="s">
        <v>40</v>
      </c>
      <c r="E51" s="33">
        <v>1</v>
      </c>
    </row>
    <row r="52" spans="1:9" x14ac:dyDescent="0.2">
      <c r="A52" s="39"/>
      <c r="B52" s="61">
        <v>41300</v>
      </c>
      <c r="C52" t="s">
        <v>61</v>
      </c>
      <c r="D52" t="s">
        <v>40</v>
      </c>
      <c r="E52" s="33">
        <v>1</v>
      </c>
    </row>
    <row r="53" spans="1:9" x14ac:dyDescent="0.2">
      <c r="A53" s="32"/>
      <c r="B53" s="61">
        <v>45235</v>
      </c>
      <c r="C53" t="s">
        <v>61</v>
      </c>
      <c r="D53" t="s">
        <v>40</v>
      </c>
      <c r="E53" s="33">
        <v>1</v>
      </c>
    </row>
    <row r="54" spans="1:9" x14ac:dyDescent="0.2">
      <c r="A54" s="32"/>
      <c r="B54" s="61"/>
      <c r="C54" t="s">
        <v>41</v>
      </c>
      <c r="E54" s="31">
        <f>SUM(E51:E53)</f>
        <v>3</v>
      </c>
      <c r="H54" s="44"/>
    </row>
    <row r="55" spans="1:9" ht="13.5" thickBot="1" x14ac:dyDescent="0.25">
      <c r="A55" s="32"/>
      <c r="B55" s="61"/>
    </row>
    <row r="56" spans="1:9" ht="13.5" thickBot="1" x14ac:dyDescent="0.25">
      <c r="A56" s="34" t="e">
        <f>'Alternative #1'!#REF!</f>
        <v>#REF!</v>
      </c>
      <c r="B56" s="61">
        <f>B63</f>
        <v>43370</v>
      </c>
      <c r="C56" s="44" t="s">
        <v>102</v>
      </c>
      <c r="D56" t="s">
        <v>40</v>
      </c>
      <c r="E56" s="33">
        <v>1</v>
      </c>
    </row>
    <row r="57" spans="1:9" x14ac:dyDescent="0.2">
      <c r="A57" s="32"/>
      <c r="B57" s="61"/>
      <c r="C57" t="s">
        <v>41</v>
      </c>
      <c r="E57" s="31">
        <f>SUM(E56)</f>
        <v>1</v>
      </c>
    </row>
    <row r="58" spans="1:9" ht="13.5" thickBot="1" x14ac:dyDescent="0.25">
      <c r="A58" s="32"/>
      <c r="B58" s="61"/>
    </row>
    <row r="59" spans="1:9" ht="13.5" thickBot="1" x14ac:dyDescent="0.25">
      <c r="A59" s="34" t="e">
        <f>'Alternative #1'!#REF!</f>
        <v>#REF!</v>
      </c>
      <c r="B59" s="61">
        <v>5132</v>
      </c>
      <c r="C59" s="44" t="s">
        <v>59</v>
      </c>
      <c r="D59">
        <v>200</v>
      </c>
      <c r="E59" s="33">
        <v>1</v>
      </c>
    </row>
    <row r="60" spans="1:9" x14ac:dyDescent="0.2">
      <c r="A60" s="39"/>
      <c r="B60" s="61"/>
      <c r="C60" t="s">
        <v>41</v>
      </c>
      <c r="E60" s="31">
        <f>SUM(E59)</f>
        <v>1</v>
      </c>
    </row>
    <row r="61" spans="1:9" ht="15.75" thickBot="1" x14ac:dyDescent="0.3">
      <c r="A61" s="32"/>
      <c r="B61" s="43"/>
    </row>
    <row r="62" spans="1:9" ht="13.5" thickBot="1" x14ac:dyDescent="0.25">
      <c r="A62" s="29" t="e">
        <f>'Alternative #1'!#REF!</f>
        <v>#REF!</v>
      </c>
      <c r="B62" s="61">
        <v>11849</v>
      </c>
      <c r="C62" t="s">
        <v>52</v>
      </c>
      <c r="D62">
        <v>300</v>
      </c>
      <c r="E62">
        <v>1</v>
      </c>
    </row>
    <row r="63" spans="1:9" x14ac:dyDescent="0.2">
      <c r="A63" s="53"/>
      <c r="B63" s="61">
        <v>43370</v>
      </c>
      <c r="C63" t="s">
        <v>52</v>
      </c>
      <c r="D63">
        <v>200</v>
      </c>
      <c r="E63">
        <v>1</v>
      </c>
    </row>
    <row r="64" spans="1:9" x14ac:dyDescent="0.2">
      <c r="A64" s="32"/>
      <c r="C64" t="s">
        <v>41</v>
      </c>
      <c r="E64" s="31">
        <f>SUM(E62:E63)</f>
        <v>2</v>
      </c>
      <c r="I64" s="46"/>
    </row>
    <row r="65" spans="1:9" ht="13.5" thickBot="1" x14ac:dyDescent="0.25">
      <c r="A65" s="32"/>
      <c r="E65" s="33"/>
    </row>
    <row r="66" spans="1:9" ht="13.5" thickBot="1" x14ac:dyDescent="0.25">
      <c r="A66" s="29" t="e">
        <f>'Alternative #1'!#REF!</f>
        <v>#REF!</v>
      </c>
      <c r="B66" s="61" t="s">
        <v>34</v>
      </c>
      <c r="C66" t="s">
        <v>53</v>
      </c>
      <c r="D66">
        <f>D59+D62+D63</f>
        <v>700</v>
      </c>
      <c r="E66" s="31">
        <f>D66</f>
        <v>700</v>
      </c>
      <c r="I66" s="44"/>
    </row>
    <row r="67" spans="1:9" ht="13.5" thickBot="1" x14ac:dyDescent="0.25">
      <c r="A67" s="32"/>
    </row>
    <row r="68" spans="1:9" ht="13.5" thickBot="1" x14ac:dyDescent="0.25">
      <c r="A68" s="29">
        <f>'Alternative #1'!A21</f>
        <v>13</v>
      </c>
      <c r="B68" s="61">
        <v>200</v>
      </c>
      <c r="C68" t="s">
        <v>87</v>
      </c>
      <c r="D68" t="s">
        <v>40</v>
      </c>
      <c r="E68">
        <v>1</v>
      </c>
    </row>
    <row r="69" spans="1:9" x14ac:dyDescent="0.2">
      <c r="A69" s="32"/>
      <c r="B69" s="61">
        <v>535</v>
      </c>
      <c r="C69" t="s">
        <v>87</v>
      </c>
      <c r="D69" t="s">
        <v>40</v>
      </c>
      <c r="E69">
        <v>1</v>
      </c>
    </row>
    <row r="70" spans="1:9" x14ac:dyDescent="0.2">
      <c r="A70" s="32"/>
      <c r="B70" s="61">
        <v>2732</v>
      </c>
      <c r="C70" t="s">
        <v>87</v>
      </c>
      <c r="D70" t="s">
        <v>40</v>
      </c>
      <c r="E70">
        <v>1</v>
      </c>
    </row>
    <row r="71" spans="1:9" x14ac:dyDescent="0.2">
      <c r="A71" s="32"/>
      <c r="B71" s="61">
        <v>4143</v>
      </c>
      <c r="C71" t="s">
        <v>87</v>
      </c>
      <c r="D71" t="s">
        <v>40</v>
      </c>
      <c r="E71">
        <v>1</v>
      </c>
    </row>
    <row r="72" spans="1:9" x14ac:dyDescent="0.2">
      <c r="A72" s="32"/>
      <c r="B72" s="61">
        <v>5151.6000000000004</v>
      </c>
      <c r="C72" t="s">
        <v>87</v>
      </c>
      <c r="D72" t="s">
        <v>40</v>
      </c>
      <c r="E72">
        <v>1</v>
      </c>
    </row>
    <row r="73" spans="1:9" x14ac:dyDescent="0.2">
      <c r="A73" s="32"/>
      <c r="B73" s="61">
        <v>7158.6</v>
      </c>
      <c r="C73" t="s">
        <v>87</v>
      </c>
      <c r="D73" t="s">
        <v>40</v>
      </c>
      <c r="E73">
        <v>1</v>
      </c>
    </row>
    <row r="74" spans="1:9" x14ac:dyDescent="0.2">
      <c r="A74" s="32"/>
      <c r="B74" s="61">
        <v>7178.6</v>
      </c>
      <c r="C74" t="s">
        <v>87</v>
      </c>
      <c r="D74" t="s">
        <v>40</v>
      </c>
      <c r="E74">
        <v>1</v>
      </c>
    </row>
    <row r="75" spans="1:9" x14ac:dyDescent="0.2">
      <c r="A75" s="32"/>
      <c r="B75" s="61">
        <v>8840.9500000000007</v>
      </c>
      <c r="C75" t="s">
        <v>87</v>
      </c>
      <c r="D75" t="s">
        <v>40</v>
      </c>
      <c r="E75">
        <v>1</v>
      </c>
    </row>
    <row r="76" spans="1:9" x14ac:dyDescent="0.2">
      <c r="A76" s="32"/>
      <c r="B76" s="61">
        <v>11100</v>
      </c>
      <c r="C76" t="s">
        <v>87</v>
      </c>
      <c r="D76" t="s">
        <v>40</v>
      </c>
      <c r="E76">
        <v>1</v>
      </c>
    </row>
    <row r="77" spans="1:9" x14ac:dyDescent="0.2">
      <c r="A77" s="32"/>
      <c r="B77" s="61">
        <v>12060</v>
      </c>
      <c r="C77" t="s">
        <v>87</v>
      </c>
      <c r="D77" t="s">
        <v>40</v>
      </c>
      <c r="E77">
        <v>1</v>
      </c>
    </row>
    <row r="78" spans="1:9" x14ac:dyDescent="0.2">
      <c r="A78" s="32"/>
      <c r="B78" s="61">
        <v>12905.57</v>
      </c>
      <c r="C78" t="s">
        <v>87</v>
      </c>
      <c r="D78" t="s">
        <v>40</v>
      </c>
      <c r="E78">
        <v>1</v>
      </c>
    </row>
    <row r="79" spans="1:9" x14ac:dyDescent="0.2">
      <c r="A79" s="32"/>
      <c r="B79" s="61">
        <v>15100</v>
      </c>
      <c r="C79" t="s">
        <v>87</v>
      </c>
      <c r="D79" t="s">
        <v>40</v>
      </c>
      <c r="E79">
        <v>1</v>
      </c>
    </row>
    <row r="80" spans="1:9" x14ac:dyDescent="0.2">
      <c r="A80" s="32"/>
      <c r="B80" s="61"/>
      <c r="C80" t="s">
        <v>41</v>
      </c>
      <c r="E80" s="31">
        <f>SUM(E68:E79)</f>
        <v>12</v>
      </c>
    </row>
    <row r="81" spans="1:9" ht="13.5" thickBot="1" x14ac:dyDescent="0.25">
      <c r="A81" s="32"/>
      <c r="B81" s="61"/>
    </row>
    <row r="82" spans="1:9" ht="13.5" thickBot="1" x14ac:dyDescent="0.25">
      <c r="A82" s="29" t="e">
        <f>'Alternative #1'!#REF!</f>
        <v>#REF!</v>
      </c>
      <c r="B82" s="61">
        <v>17131</v>
      </c>
      <c r="C82" t="s">
        <v>88</v>
      </c>
      <c r="D82" t="s">
        <v>40</v>
      </c>
      <c r="E82">
        <v>1</v>
      </c>
    </row>
    <row r="83" spans="1:9" x14ac:dyDescent="0.2">
      <c r="A83" s="32"/>
      <c r="B83" s="61">
        <v>17989</v>
      </c>
      <c r="C83" t="s">
        <v>88</v>
      </c>
      <c r="D83" t="s">
        <v>40</v>
      </c>
      <c r="E83">
        <v>1</v>
      </c>
    </row>
    <row r="84" spans="1:9" x14ac:dyDescent="0.2">
      <c r="A84" s="32"/>
      <c r="B84" s="61">
        <v>19075.53</v>
      </c>
      <c r="C84" t="s">
        <v>88</v>
      </c>
      <c r="D84" t="s">
        <v>40</v>
      </c>
      <c r="E84">
        <v>1</v>
      </c>
    </row>
    <row r="85" spans="1:9" x14ac:dyDescent="0.2">
      <c r="A85" s="32"/>
      <c r="B85" s="61">
        <v>19750.490000000002</v>
      </c>
      <c r="C85" t="s">
        <v>88</v>
      </c>
      <c r="D85" t="s">
        <v>40</v>
      </c>
      <c r="E85">
        <v>1</v>
      </c>
    </row>
    <row r="86" spans="1:9" x14ac:dyDescent="0.2">
      <c r="A86" s="32"/>
      <c r="B86" s="61">
        <v>21380</v>
      </c>
      <c r="C86" t="s">
        <v>88</v>
      </c>
      <c r="D86" t="s">
        <v>40</v>
      </c>
      <c r="E86">
        <v>1</v>
      </c>
    </row>
    <row r="87" spans="1:9" x14ac:dyDescent="0.2">
      <c r="A87" s="32"/>
      <c r="B87" s="61">
        <v>24210</v>
      </c>
      <c r="C87" t="s">
        <v>88</v>
      </c>
      <c r="D87" t="s">
        <v>40</v>
      </c>
      <c r="E87">
        <v>1</v>
      </c>
    </row>
    <row r="88" spans="1:9" x14ac:dyDescent="0.2">
      <c r="A88" s="32"/>
      <c r="B88" s="61">
        <v>26750</v>
      </c>
      <c r="C88" t="s">
        <v>88</v>
      </c>
      <c r="D88" t="s">
        <v>40</v>
      </c>
      <c r="E88">
        <v>1</v>
      </c>
    </row>
    <row r="89" spans="1:9" x14ac:dyDescent="0.2">
      <c r="A89" s="32"/>
      <c r="B89" s="61">
        <v>28785</v>
      </c>
      <c r="C89" t="s">
        <v>88</v>
      </c>
      <c r="D89" t="s">
        <v>40</v>
      </c>
      <c r="E89">
        <v>1</v>
      </c>
    </row>
    <row r="90" spans="1:9" x14ac:dyDescent="0.2">
      <c r="A90" s="32"/>
      <c r="B90" s="61">
        <v>29656</v>
      </c>
      <c r="C90" t="s">
        <v>88</v>
      </c>
      <c r="D90" t="s">
        <v>40</v>
      </c>
      <c r="E90">
        <v>1</v>
      </c>
    </row>
    <row r="91" spans="1:9" x14ac:dyDescent="0.2">
      <c r="A91" s="32"/>
      <c r="B91" s="61">
        <v>31410</v>
      </c>
      <c r="C91" t="s">
        <v>88</v>
      </c>
      <c r="D91" t="s">
        <v>40</v>
      </c>
      <c r="E91">
        <v>1</v>
      </c>
    </row>
    <row r="92" spans="1:9" x14ac:dyDescent="0.2">
      <c r="A92" s="32"/>
      <c r="B92" s="41">
        <v>32210.19</v>
      </c>
      <c r="C92" t="s">
        <v>88</v>
      </c>
      <c r="D92" t="s">
        <v>40</v>
      </c>
      <c r="E92">
        <v>1</v>
      </c>
      <c r="I92" s="46"/>
    </row>
    <row r="93" spans="1:9" x14ac:dyDescent="0.2">
      <c r="A93" s="32"/>
      <c r="B93" s="41">
        <v>34296.199999999997</v>
      </c>
      <c r="C93" t="s">
        <v>88</v>
      </c>
      <c r="D93" t="s">
        <v>40</v>
      </c>
      <c r="E93">
        <v>1</v>
      </c>
      <c r="I93" s="46"/>
    </row>
    <row r="94" spans="1:9" x14ac:dyDescent="0.2">
      <c r="A94" s="32"/>
      <c r="B94" s="41">
        <v>34967.81</v>
      </c>
      <c r="C94" t="s">
        <v>88</v>
      </c>
      <c r="D94" t="s">
        <v>40</v>
      </c>
      <c r="E94">
        <v>1</v>
      </c>
      <c r="I94" s="46"/>
    </row>
    <row r="95" spans="1:9" x14ac:dyDescent="0.2">
      <c r="A95" s="32"/>
      <c r="B95" s="41">
        <v>36041</v>
      </c>
      <c r="C95" t="s">
        <v>88</v>
      </c>
      <c r="D95" t="s">
        <v>40</v>
      </c>
      <c r="E95">
        <v>1</v>
      </c>
      <c r="I95" s="46"/>
    </row>
    <row r="96" spans="1:9" x14ac:dyDescent="0.2">
      <c r="B96" s="41">
        <v>36482</v>
      </c>
      <c r="C96" t="s">
        <v>88</v>
      </c>
      <c r="D96" t="s">
        <v>40</v>
      </c>
      <c r="E96">
        <v>1</v>
      </c>
    </row>
    <row r="97" spans="1:5" x14ac:dyDescent="0.2">
      <c r="A97" s="32"/>
      <c r="B97" s="41">
        <v>36988</v>
      </c>
      <c r="C97" t="s">
        <v>88</v>
      </c>
      <c r="D97" t="s">
        <v>40</v>
      </c>
      <c r="E97">
        <v>1</v>
      </c>
    </row>
    <row r="98" spans="1:5" x14ac:dyDescent="0.2">
      <c r="A98" s="32"/>
      <c r="B98" s="41">
        <v>37602.81</v>
      </c>
      <c r="C98" t="s">
        <v>88</v>
      </c>
      <c r="D98" t="s">
        <v>40</v>
      </c>
      <c r="E98">
        <v>1</v>
      </c>
    </row>
    <row r="99" spans="1:5" x14ac:dyDescent="0.2">
      <c r="A99" s="32"/>
      <c r="B99" s="41">
        <v>38171.64</v>
      </c>
      <c r="C99" t="s">
        <v>88</v>
      </c>
      <c r="D99" t="s">
        <v>40</v>
      </c>
      <c r="E99">
        <v>1</v>
      </c>
    </row>
    <row r="100" spans="1:5" x14ac:dyDescent="0.2">
      <c r="A100" s="32"/>
      <c r="B100" s="41">
        <v>39517.199999999997</v>
      </c>
      <c r="C100" t="s">
        <v>88</v>
      </c>
      <c r="D100" t="s">
        <v>40</v>
      </c>
      <c r="E100">
        <v>1</v>
      </c>
    </row>
    <row r="101" spans="1:5" x14ac:dyDescent="0.2">
      <c r="A101" s="32"/>
      <c r="B101" s="41">
        <v>40641.629999999997</v>
      </c>
      <c r="C101" t="s">
        <v>88</v>
      </c>
      <c r="D101" t="s">
        <v>40</v>
      </c>
      <c r="E101">
        <v>1</v>
      </c>
    </row>
    <row r="102" spans="1:5" x14ac:dyDescent="0.2">
      <c r="A102" s="32"/>
      <c r="B102" s="41">
        <v>41313</v>
      </c>
      <c r="C102" t="s">
        <v>88</v>
      </c>
      <c r="D102" t="s">
        <v>40</v>
      </c>
      <c r="E102">
        <v>1</v>
      </c>
    </row>
    <row r="103" spans="1:5" x14ac:dyDescent="0.2">
      <c r="A103" s="32"/>
      <c r="B103" s="41">
        <v>42114.15</v>
      </c>
      <c r="C103" t="s">
        <v>88</v>
      </c>
      <c r="D103" t="s">
        <v>40</v>
      </c>
      <c r="E103">
        <v>1</v>
      </c>
    </row>
    <row r="104" spans="1:5" x14ac:dyDescent="0.2">
      <c r="A104" s="32"/>
      <c r="B104" s="41">
        <v>43248.97</v>
      </c>
      <c r="C104" t="s">
        <v>88</v>
      </c>
      <c r="D104" t="s">
        <v>40</v>
      </c>
      <c r="E104">
        <v>1</v>
      </c>
    </row>
    <row r="105" spans="1:5" x14ac:dyDescent="0.2">
      <c r="A105" s="32"/>
      <c r="B105" s="41">
        <v>44658.81</v>
      </c>
      <c r="C105" t="s">
        <v>88</v>
      </c>
      <c r="D105" t="s">
        <v>40</v>
      </c>
      <c r="E105">
        <v>1</v>
      </c>
    </row>
    <row r="106" spans="1:5" x14ac:dyDescent="0.2">
      <c r="A106" s="32"/>
      <c r="B106" s="41">
        <v>45235</v>
      </c>
      <c r="C106" t="s">
        <v>88</v>
      </c>
      <c r="D106" t="s">
        <v>40</v>
      </c>
      <c r="E106">
        <v>1</v>
      </c>
    </row>
    <row r="107" spans="1:5" x14ac:dyDescent="0.2">
      <c r="A107" s="32"/>
      <c r="B107" s="41">
        <v>46530.3</v>
      </c>
      <c r="C107" t="s">
        <v>88</v>
      </c>
      <c r="D107" t="s">
        <v>40</v>
      </c>
      <c r="E107">
        <v>1</v>
      </c>
    </row>
    <row r="108" spans="1:5" x14ac:dyDescent="0.2">
      <c r="A108" s="32"/>
      <c r="B108" s="41">
        <v>47873.71</v>
      </c>
      <c r="C108" t="s">
        <v>88</v>
      </c>
      <c r="D108" t="s">
        <v>40</v>
      </c>
      <c r="E108">
        <v>1</v>
      </c>
    </row>
    <row r="109" spans="1:5" x14ac:dyDescent="0.2">
      <c r="A109" s="32"/>
      <c r="B109" s="41">
        <v>48533.86</v>
      </c>
      <c r="C109" t="s">
        <v>88</v>
      </c>
      <c r="D109" t="s">
        <v>40</v>
      </c>
      <c r="E109">
        <v>1</v>
      </c>
    </row>
    <row r="110" spans="1:5" x14ac:dyDescent="0.2">
      <c r="A110" s="32"/>
      <c r="B110" s="41">
        <v>49210</v>
      </c>
      <c r="C110" t="s">
        <v>88</v>
      </c>
      <c r="D110" t="s">
        <v>40</v>
      </c>
      <c r="E110">
        <v>1</v>
      </c>
    </row>
    <row r="111" spans="1:5" x14ac:dyDescent="0.2">
      <c r="A111" s="32"/>
      <c r="C111" t="s">
        <v>41</v>
      </c>
      <c r="E111" s="31">
        <f>SUM(E82:E110)</f>
        <v>29</v>
      </c>
    </row>
    <row r="112" spans="1:5" ht="13.5" thickBot="1" x14ac:dyDescent="0.25">
      <c r="B112" s="28"/>
      <c r="E112" s="33"/>
    </row>
    <row r="113" spans="1:11" hidden="1" x14ac:dyDescent="0.2">
      <c r="B113" s="28"/>
      <c r="D113" s="35"/>
      <c r="E113" s="44" t="s">
        <v>67</v>
      </c>
    </row>
    <row r="114" spans="1:11" ht="13.5" hidden="1" thickBot="1" x14ac:dyDescent="0.25">
      <c r="B114" s="28"/>
      <c r="C114" s="48" t="s">
        <v>68</v>
      </c>
      <c r="E114" s="51">
        <f>D114/12*(8.75*14.67)/27</f>
        <v>0</v>
      </c>
      <c r="F114" t="s">
        <v>51</v>
      </c>
    </row>
    <row r="115" spans="1:11" ht="13.5" hidden="1" thickBot="1" x14ac:dyDescent="0.25">
      <c r="A115" s="49" t="e">
        <f>'Alternative #1'!#REF!</f>
        <v>#REF!</v>
      </c>
      <c r="B115" s="28"/>
      <c r="C115" s="48" t="s">
        <v>69</v>
      </c>
      <c r="E115" s="51">
        <f>D115/12*(15.67*4)/27</f>
        <v>0</v>
      </c>
      <c r="F115" t="s">
        <v>51</v>
      </c>
      <c r="I115" s="46"/>
    </row>
    <row r="116" spans="1:11" hidden="1" x14ac:dyDescent="0.2">
      <c r="B116" s="28"/>
      <c r="E116" s="52">
        <f>ROUNDUP(E114+E115,0)</f>
        <v>0</v>
      </c>
      <c r="F116" t="s">
        <v>51</v>
      </c>
    </row>
    <row r="117" spans="1:11" ht="13.5" hidden="1" thickBot="1" x14ac:dyDescent="0.25">
      <c r="B117"/>
    </row>
    <row r="118" spans="1:11" ht="13.5" hidden="1" thickBot="1" x14ac:dyDescent="0.25">
      <c r="A118" s="34" t="e">
        <f>'Alternative #1'!#REF!</f>
        <v>#REF!</v>
      </c>
      <c r="B118" s="28"/>
      <c r="C118" s="48" t="s">
        <v>66</v>
      </c>
      <c r="E118">
        <f>60*2+70*2</f>
        <v>260</v>
      </c>
      <c r="F118" t="s">
        <v>0</v>
      </c>
      <c r="I118" s="46"/>
      <c r="K118" t="s">
        <v>64</v>
      </c>
    </row>
    <row r="119" spans="1:11" ht="13.5" hidden="1" thickBot="1" x14ac:dyDescent="0.25"/>
    <row r="120" spans="1:11" ht="13.5" hidden="1" thickBot="1" x14ac:dyDescent="0.25">
      <c r="A120" s="29" t="e">
        <f>'Alternative #1'!#REF!</f>
        <v>#REF!</v>
      </c>
      <c r="C120" s="44" t="s">
        <v>71</v>
      </c>
      <c r="D120" s="35"/>
      <c r="E120" s="33">
        <v>445</v>
      </c>
      <c r="F120" s="33" t="s">
        <v>50</v>
      </c>
      <c r="I120" s="46"/>
    </row>
    <row r="121" spans="1:11" hidden="1" x14ac:dyDescent="0.2">
      <c r="A121" s="53"/>
      <c r="C121" s="44"/>
      <c r="D121" s="35"/>
      <c r="E121" s="33">
        <v>597</v>
      </c>
      <c r="F121" s="33"/>
      <c r="I121" s="46"/>
    </row>
    <row r="122" spans="1:11" hidden="1" x14ac:dyDescent="0.2">
      <c r="A122" s="53"/>
      <c r="C122" s="44"/>
      <c r="D122" s="35"/>
      <c r="E122" s="31">
        <f>E120+E121</f>
        <v>1042</v>
      </c>
      <c r="F122" s="33"/>
      <c r="I122" s="46"/>
    </row>
    <row r="123" spans="1:11" ht="13.5" hidden="1" thickBot="1" x14ac:dyDescent="0.25"/>
    <row r="124" spans="1:11" ht="13.5" hidden="1" thickBot="1" x14ac:dyDescent="0.25">
      <c r="A124" s="29"/>
      <c r="C124" s="48" t="s">
        <v>21</v>
      </c>
      <c r="D124" s="35"/>
      <c r="E124" s="31"/>
      <c r="F124" s="33"/>
      <c r="I124" s="46"/>
    </row>
    <row r="125" spans="1:11" hidden="1" x14ac:dyDescent="0.2"/>
    <row r="126" spans="1:11" ht="13.5" hidden="1" thickBot="1" x14ac:dyDescent="0.25">
      <c r="A126" s="32"/>
      <c r="B126"/>
      <c r="C126" s="35"/>
      <c r="E126" s="33"/>
      <c r="I126" s="46"/>
    </row>
    <row r="127" spans="1:11" ht="13.5" hidden="1" thickBot="1" x14ac:dyDescent="0.25">
      <c r="A127" s="38" t="e">
        <f>'Alternative #1'!#REF!</f>
        <v>#REF!</v>
      </c>
      <c r="B127" s="59"/>
      <c r="C127" s="44" t="s">
        <v>60</v>
      </c>
      <c r="D127" s="59"/>
      <c r="E127" s="31">
        <v>25</v>
      </c>
      <c r="F127" t="s">
        <v>0</v>
      </c>
      <c r="I127" s="46"/>
    </row>
    <row r="128" spans="1:11" ht="13.5" thickBot="1" x14ac:dyDescent="0.25">
      <c r="A128" s="29" t="e">
        <f>'Alternative #1'!#REF!</f>
        <v>#REF!</v>
      </c>
      <c r="B128" s="61">
        <v>336</v>
      </c>
      <c r="C128" s="44" t="s">
        <v>54</v>
      </c>
      <c r="E128">
        <v>30</v>
      </c>
    </row>
    <row r="129" spans="1:9" x14ac:dyDescent="0.2">
      <c r="A129" s="32"/>
      <c r="B129" s="61">
        <v>568</v>
      </c>
      <c r="C129" s="44" t="s">
        <v>54</v>
      </c>
      <c r="E129">
        <v>60</v>
      </c>
    </row>
    <row r="130" spans="1:9" x14ac:dyDescent="0.2">
      <c r="A130" s="32"/>
      <c r="B130" s="61">
        <v>2822</v>
      </c>
      <c r="C130" s="44" t="s">
        <v>54</v>
      </c>
      <c r="E130">
        <v>30</v>
      </c>
    </row>
    <row r="131" spans="1:9" x14ac:dyDescent="0.2">
      <c r="A131" s="32"/>
      <c r="B131" s="61">
        <v>2934</v>
      </c>
      <c r="C131" s="44" t="s">
        <v>54</v>
      </c>
      <c r="E131">
        <v>30</v>
      </c>
    </row>
    <row r="132" spans="1:9" x14ac:dyDescent="0.2">
      <c r="A132" s="32"/>
      <c r="B132" s="61">
        <v>3532</v>
      </c>
      <c r="C132" s="44" t="s">
        <v>54</v>
      </c>
      <c r="E132">
        <v>40</v>
      </c>
    </row>
    <row r="133" spans="1:9" x14ac:dyDescent="0.2">
      <c r="A133" s="32"/>
      <c r="B133" s="61">
        <v>6659</v>
      </c>
      <c r="C133" s="44" t="s">
        <v>54</v>
      </c>
      <c r="E133">
        <v>30</v>
      </c>
    </row>
    <row r="134" spans="1:9" x14ac:dyDescent="0.2">
      <c r="A134" s="32"/>
      <c r="B134" s="61">
        <v>7216</v>
      </c>
      <c r="C134" s="44" t="s">
        <v>54</v>
      </c>
      <c r="E134">
        <v>30</v>
      </c>
    </row>
    <row r="135" spans="1:9" x14ac:dyDescent="0.2">
      <c r="A135" s="32"/>
      <c r="B135" s="61">
        <v>8701</v>
      </c>
      <c r="C135" s="44" t="s">
        <v>54</v>
      </c>
      <c r="E135">
        <v>30</v>
      </c>
    </row>
    <row r="136" spans="1:9" x14ac:dyDescent="0.2">
      <c r="A136" s="32"/>
      <c r="B136" s="61"/>
      <c r="C136" t="s">
        <v>41</v>
      </c>
      <c r="E136" s="31">
        <f>SUM(E128:E135)</f>
        <v>280</v>
      </c>
    </row>
    <row r="137" spans="1:9" ht="13.5" thickBot="1" x14ac:dyDescent="0.25">
      <c r="A137" s="32"/>
      <c r="B137" s="61"/>
      <c r="C137" s="44"/>
    </row>
    <row r="138" spans="1:9" ht="13.5" thickBot="1" x14ac:dyDescent="0.25">
      <c r="A138" s="29" t="e">
        <f>'Alternative #1'!#REF!</f>
        <v>#REF!</v>
      </c>
      <c r="B138" s="41">
        <v>19934</v>
      </c>
      <c r="C138" s="44" t="s">
        <v>57</v>
      </c>
      <c r="E138">
        <v>30</v>
      </c>
      <c r="G138" s="44"/>
    </row>
    <row r="139" spans="1:9" x14ac:dyDescent="0.2">
      <c r="A139" s="53"/>
      <c r="B139" s="61">
        <v>48952</v>
      </c>
      <c r="C139" s="44" t="s">
        <v>57</v>
      </c>
      <c r="E139">
        <v>40</v>
      </c>
      <c r="G139" s="44"/>
    </row>
    <row r="140" spans="1:9" x14ac:dyDescent="0.2">
      <c r="A140" s="32"/>
      <c r="C140" t="s">
        <v>41</v>
      </c>
      <c r="E140" s="31">
        <f>SUM(E138:E139)</f>
        <v>70</v>
      </c>
      <c r="I140" s="46"/>
    </row>
    <row r="141" spans="1:9" ht="13.5" thickBot="1" x14ac:dyDescent="0.25">
      <c r="B141"/>
    </row>
    <row r="142" spans="1:9" ht="13.5" thickBot="1" x14ac:dyDescent="0.25">
      <c r="A142" s="34" t="e">
        <f>'Alternative #1'!#REF!</f>
        <v>#REF!</v>
      </c>
      <c r="B142" s="41">
        <f>B128+15</f>
        <v>351</v>
      </c>
      <c r="C142" t="s">
        <v>62</v>
      </c>
      <c r="D142" t="s">
        <v>1</v>
      </c>
      <c r="E142" s="33">
        <v>1</v>
      </c>
    </row>
    <row r="143" spans="1:9" x14ac:dyDescent="0.2">
      <c r="A143" s="39"/>
      <c r="B143" s="41">
        <f>B129</f>
        <v>568</v>
      </c>
      <c r="C143" t="s">
        <v>62</v>
      </c>
      <c r="D143" t="s">
        <v>1</v>
      </c>
      <c r="E143" s="33">
        <v>1</v>
      </c>
    </row>
    <row r="144" spans="1:9" x14ac:dyDescent="0.2">
      <c r="A144" s="39"/>
      <c r="C144" t="s">
        <v>41</v>
      </c>
      <c r="E144" s="31">
        <f>SUM(E142:E143)</f>
        <v>2</v>
      </c>
    </row>
    <row r="145" spans="1:8" ht="13.5" thickBot="1" x14ac:dyDescent="0.25"/>
    <row r="146" spans="1:8" ht="13.5" thickBot="1" x14ac:dyDescent="0.25">
      <c r="A146" s="34" t="e">
        <f>'Alternative #1'!#REF!</f>
        <v>#REF!</v>
      </c>
      <c r="B146" s="42">
        <v>28921</v>
      </c>
      <c r="C146" s="44" t="s">
        <v>89</v>
      </c>
      <c r="D146" s="33"/>
      <c r="E146">
        <v>100</v>
      </c>
    </row>
    <row r="147" spans="1:8" x14ac:dyDescent="0.2">
      <c r="B147" s="42">
        <v>31543</v>
      </c>
      <c r="C147" s="44" t="s">
        <v>89</v>
      </c>
      <c r="D147" s="33"/>
      <c r="E147">
        <v>100</v>
      </c>
    </row>
    <row r="148" spans="1:8" x14ac:dyDescent="0.2">
      <c r="C148" t="s">
        <v>41</v>
      </c>
      <c r="E148" s="31">
        <f>SUM(E146:E147)</f>
        <v>200</v>
      </c>
      <c r="H148" s="46"/>
    </row>
    <row r="149" spans="1:8" ht="13.5" thickBot="1" x14ac:dyDescent="0.25"/>
    <row r="150" spans="1:8" ht="15.75" thickBot="1" x14ac:dyDescent="0.3">
      <c r="A150" s="34" t="e">
        <f>'Alternative #1'!#REF!</f>
        <v>#REF!</v>
      </c>
      <c r="C150" s="44" t="s">
        <v>91</v>
      </c>
      <c r="E150" s="31">
        <v>2479</v>
      </c>
      <c r="F150" s="55" t="s">
        <v>19</v>
      </c>
    </row>
    <row r="151" spans="1:8" ht="13.5" thickBot="1" x14ac:dyDescent="0.25"/>
    <row r="152" spans="1:8" ht="13.5" thickBot="1" x14ac:dyDescent="0.25">
      <c r="A152" s="34" t="e">
        <f>'Alternative #1'!#REF!</f>
        <v>#REF!</v>
      </c>
      <c r="C152" s="48" t="s">
        <v>75</v>
      </c>
      <c r="E152" s="31">
        <v>619</v>
      </c>
      <c r="F152" t="s">
        <v>0</v>
      </c>
      <c r="G152" s="44"/>
    </row>
    <row r="153" spans="1:8" ht="13.5" thickBot="1" x14ac:dyDescent="0.25"/>
    <row r="154" spans="1:8" ht="13.5" thickBot="1" x14ac:dyDescent="0.25">
      <c r="A154" s="34" t="e">
        <f>'Alternative #1'!#REF!</f>
        <v>#REF!</v>
      </c>
      <c r="C154" s="48" t="s">
        <v>92</v>
      </c>
      <c r="E154" s="31">
        <v>4</v>
      </c>
      <c r="H154" s="46"/>
    </row>
    <row r="155" spans="1:8" ht="13.5" thickBot="1" x14ac:dyDescent="0.25">
      <c r="A155" s="39"/>
      <c r="C155" s="48"/>
      <c r="E155" s="33"/>
      <c r="H155" s="46"/>
    </row>
    <row r="156" spans="1:8" ht="13.5" thickBot="1" x14ac:dyDescent="0.25">
      <c r="A156" s="34">
        <f>'Alternative #1'!A19</f>
        <v>11</v>
      </c>
      <c r="C156" s="48" t="s">
        <v>93</v>
      </c>
      <c r="E156" s="31">
        <v>2</v>
      </c>
      <c r="H156" s="46"/>
    </row>
    <row r="157" spans="1:8" ht="13.5" thickBot="1" x14ac:dyDescent="0.25">
      <c r="C157" s="33"/>
    </row>
    <row r="158" spans="1:8" ht="13.5" thickBot="1" x14ac:dyDescent="0.25">
      <c r="A158" s="34" t="e">
        <f>'Alternative #1'!#REF!</f>
        <v>#REF!</v>
      </c>
      <c r="C158" s="48" t="s">
        <v>94</v>
      </c>
      <c r="E158" s="31">
        <v>5</v>
      </c>
      <c r="G158" s="44" t="s">
        <v>152</v>
      </c>
      <c r="H158" s="46"/>
    </row>
    <row r="159" spans="1:8" ht="13.5" thickBot="1" x14ac:dyDescent="0.25">
      <c r="A159" s="39"/>
      <c r="C159" s="48"/>
      <c r="E159" s="33"/>
    </row>
    <row r="160" spans="1:8" ht="13.5" thickBot="1" x14ac:dyDescent="0.25">
      <c r="A160" s="34" t="e">
        <f>'Alternative #1'!#REF!</f>
        <v>#REF!</v>
      </c>
      <c r="C160" s="48" t="s">
        <v>95</v>
      </c>
      <c r="E160" s="31">
        <v>1</v>
      </c>
    </row>
    <row r="161" spans="1:8" ht="13.5" thickBot="1" x14ac:dyDescent="0.25">
      <c r="A161" s="39"/>
      <c r="C161" s="48"/>
      <c r="E161" s="33"/>
    </row>
    <row r="162" spans="1:8" ht="13.5" thickBot="1" x14ac:dyDescent="0.25">
      <c r="A162" s="34">
        <f>'Alternative #1'!A21</f>
        <v>13</v>
      </c>
      <c r="C162" s="44" t="s">
        <v>76</v>
      </c>
      <c r="E162" s="31">
        <v>1</v>
      </c>
      <c r="H162" s="46"/>
    </row>
    <row r="163" spans="1:8" ht="13.5" thickBot="1" x14ac:dyDescent="0.25">
      <c r="A163" s="39"/>
      <c r="C163" s="48"/>
      <c r="E163" s="33"/>
    </row>
    <row r="164" spans="1:8" ht="13.5" thickBot="1" x14ac:dyDescent="0.25">
      <c r="A164" s="34" t="e">
        <f>'Alternative #1'!#REF!</f>
        <v>#REF!</v>
      </c>
      <c r="C164" s="48" t="s">
        <v>77</v>
      </c>
      <c r="E164" s="31">
        <v>1</v>
      </c>
      <c r="H164" s="46"/>
    </row>
    <row r="165" spans="1:8" ht="13.5" thickBot="1" x14ac:dyDescent="0.25"/>
    <row r="166" spans="1:8" ht="13.5" thickBot="1" x14ac:dyDescent="0.25">
      <c r="A166" s="34" t="e">
        <f>'Alternative #1'!#REF!</f>
        <v>#REF!</v>
      </c>
      <c r="C166" s="44" t="s">
        <v>97</v>
      </c>
      <c r="E166" s="31">
        <v>1673</v>
      </c>
    </row>
    <row r="167" spans="1:8" ht="13.5" thickBot="1" x14ac:dyDescent="0.25"/>
    <row r="168" spans="1:8" ht="13.5" thickBot="1" x14ac:dyDescent="0.25">
      <c r="A168" s="34" t="e">
        <f>'Alternative #1'!#REF!</f>
        <v>#REF!</v>
      </c>
      <c r="B168" s="42">
        <v>49273</v>
      </c>
      <c r="C168" s="44" t="s">
        <v>96</v>
      </c>
      <c r="E168" s="31">
        <v>1</v>
      </c>
    </row>
  </sheetData>
  <mergeCells count="1">
    <mergeCell ref="A3:G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8"/>
  <sheetViews>
    <sheetView workbookViewId="0"/>
  </sheetViews>
  <sheetFormatPr defaultRowHeight="12.75" x14ac:dyDescent="0.2"/>
  <cols>
    <col min="1" max="1" width="11.42578125" customWidth="1"/>
    <col min="2" max="2" width="11.5703125" style="41" bestFit="1" customWidth="1"/>
    <col min="3" max="3" width="34.5703125" customWidth="1"/>
    <col min="4" max="4" width="13.28515625" bestFit="1" customWidth="1"/>
  </cols>
  <sheetData>
    <row r="1" spans="1:7" x14ac:dyDescent="0.2">
      <c r="A1" t="s">
        <v>33</v>
      </c>
      <c r="B1" s="41" t="s">
        <v>34</v>
      </c>
      <c r="C1" t="s">
        <v>35</v>
      </c>
      <c r="D1" t="s">
        <v>36</v>
      </c>
      <c r="E1" t="s">
        <v>37</v>
      </c>
    </row>
    <row r="3" spans="1:7" ht="19.5" thickBot="1" x14ac:dyDescent="0.25">
      <c r="A3" s="180" t="s">
        <v>63</v>
      </c>
      <c r="B3" s="180"/>
      <c r="C3" s="180"/>
      <c r="D3" s="180"/>
      <c r="E3" s="180"/>
      <c r="F3" s="180"/>
      <c r="G3" s="180"/>
    </row>
    <row r="4" spans="1:7" ht="13.5" thickBot="1" x14ac:dyDescent="0.25">
      <c r="A4" s="29" t="e">
        <f>'Alternative #1'!#REF!</f>
        <v>#REF!</v>
      </c>
      <c r="B4" s="41">
        <v>0</v>
      </c>
      <c r="C4" s="48" t="s">
        <v>81</v>
      </c>
      <c r="D4" s="50"/>
      <c r="E4" s="30" t="s">
        <v>38</v>
      </c>
      <c r="F4" s="30" t="s">
        <v>38</v>
      </c>
    </row>
    <row r="5" spans="1:7" ht="13.5" thickBot="1" x14ac:dyDescent="0.25">
      <c r="B5" s="41">
        <v>16165</v>
      </c>
      <c r="C5" s="48" t="s">
        <v>58</v>
      </c>
      <c r="D5" s="54" t="s">
        <v>0</v>
      </c>
      <c r="E5" s="64">
        <f>B5-B4</f>
        <v>16165</v>
      </c>
      <c r="G5" t="s">
        <v>146</v>
      </c>
    </row>
    <row r="6" spans="1:7" ht="13.5" thickBot="1" x14ac:dyDescent="0.25">
      <c r="A6" s="29">
        <f>'Alternative #1'!A14</f>
        <v>7</v>
      </c>
      <c r="B6" s="41">
        <v>16264</v>
      </c>
      <c r="C6" s="48" t="s">
        <v>82</v>
      </c>
      <c r="E6" s="62"/>
    </row>
    <row r="7" spans="1:7" x14ac:dyDescent="0.2">
      <c r="A7" s="53"/>
      <c r="B7" s="42">
        <v>50113</v>
      </c>
      <c r="C7" s="48" t="s">
        <v>83</v>
      </c>
      <c r="D7" s="54" t="s">
        <v>0</v>
      </c>
      <c r="E7" s="62">
        <f>B7-B6</f>
        <v>33849</v>
      </c>
      <c r="G7" t="s">
        <v>147</v>
      </c>
    </row>
    <row r="8" spans="1:7" x14ac:dyDescent="0.2">
      <c r="A8" s="53"/>
      <c r="C8" t="s">
        <v>41</v>
      </c>
      <c r="D8" s="51"/>
      <c r="E8" s="52">
        <f>ROUNDUP(SUM(E5:E7),0)</f>
        <v>50014</v>
      </c>
      <c r="G8" t="s">
        <v>148</v>
      </c>
    </row>
    <row r="9" spans="1:7" ht="13.5" thickBot="1" x14ac:dyDescent="0.25">
      <c r="A9" s="32"/>
    </row>
    <row r="10" spans="1:7" ht="13.5" thickBot="1" x14ac:dyDescent="0.25">
      <c r="A10" s="29" t="e">
        <f>'Alternative #1'!#REF!</f>
        <v>#REF!</v>
      </c>
      <c r="B10" s="61">
        <v>4950</v>
      </c>
      <c r="C10" t="s">
        <v>39</v>
      </c>
      <c r="D10" t="s">
        <v>40</v>
      </c>
      <c r="E10">
        <v>10</v>
      </c>
      <c r="F10" t="s">
        <v>19</v>
      </c>
    </row>
    <row r="11" spans="1:7" x14ac:dyDescent="0.2">
      <c r="A11" s="32"/>
      <c r="B11" s="61">
        <v>11585</v>
      </c>
      <c r="C11" t="s">
        <v>39</v>
      </c>
      <c r="D11" t="s">
        <v>40</v>
      </c>
      <c r="E11">
        <v>10</v>
      </c>
      <c r="F11" t="s">
        <v>19</v>
      </c>
    </row>
    <row r="12" spans="1:7" x14ac:dyDescent="0.2">
      <c r="A12" s="32"/>
      <c r="B12" s="61">
        <v>12974.71</v>
      </c>
      <c r="C12" s="44" t="s">
        <v>39</v>
      </c>
      <c r="D12" s="44" t="s">
        <v>40</v>
      </c>
      <c r="E12">
        <v>67</v>
      </c>
      <c r="F12" s="44" t="s">
        <v>19</v>
      </c>
      <c r="G12" s="44"/>
    </row>
    <row r="13" spans="1:7" x14ac:dyDescent="0.2">
      <c r="A13" s="32"/>
      <c r="B13" s="61">
        <v>43520</v>
      </c>
      <c r="C13" s="44" t="s">
        <v>39</v>
      </c>
      <c r="D13" t="s">
        <v>40</v>
      </c>
      <c r="E13">
        <v>10</v>
      </c>
      <c r="F13" t="s">
        <v>19</v>
      </c>
      <c r="G13" s="44"/>
    </row>
    <row r="14" spans="1:7" x14ac:dyDescent="0.2">
      <c r="A14" s="32"/>
      <c r="B14" s="61">
        <v>49850</v>
      </c>
      <c r="C14" s="44" t="s">
        <v>39</v>
      </c>
      <c r="D14" t="s">
        <v>40</v>
      </c>
      <c r="E14">
        <v>10</v>
      </c>
      <c r="F14" t="s">
        <v>19</v>
      </c>
      <c r="G14" s="44"/>
    </row>
    <row r="15" spans="1:7" x14ac:dyDescent="0.2">
      <c r="B15" s="42">
        <v>0</v>
      </c>
      <c r="C15" s="44" t="s">
        <v>41</v>
      </c>
      <c r="E15" s="31">
        <f>SUM(E10:E14)</f>
        <v>107</v>
      </c>
      <c r="F15" t="s">
        <v>19</v>
      </c>
    </row>
    <row r="16" spans="1:7" ht="13.5" thickBot="1" x14ac:dyDescent="0.25">
      <c r="A16" s="32"/>
    </row>
    <row r="17" spans="1:9" ht="13.5" thickBot="1" x14ac:dyDescent="0.25">
      <c r="A17" s="34" t="e">
        <f>'Alternative #1'!#REF!</f>
        <v>#REF!</v>
      </c>
      <c r="C17" s="45" t="s">
        <v>90</v>
      </c>
      <c r="D17" s="35" t="s">
        <v>42</v>
      </c>
      <c r="E17">
        <v>5</v>
      </c>
      <c r="I17" s="46"/>
    </row>
    <row r="18" spans="1:9" x14ac:dyDescent="0.2">
      <c r="D18" s="35" t="s">
        <v>43</v>
      </c>
      <c r="F18" t="s">
        <v>44</v>
      </c>
    </row>
    <row r="19" spans="1:9" x14ac:dyDescent="0.2">
      <c r="D19" s="35" t="s">
        <v>45</v>
      </c>
      <c r="E19">
        <v>2</v>
      </c>
      <c r="F19" s="44" t="s">
        <v>55</v>
      </c>
    </row>
    <row r="20" spans="1:9" x14ac:dyDescent="0.2">
      <c r="D20" s="35" t="s">
        <v>46</v>
      </c>
      <c r="E20">
        <v>3</v>
      </c>
      <c r="F20" s="44" t="s">
        <v>56</v>
      </c>
    </row>
    <row r="21" spans="1:9" ht="15" x14ac:dyDescent="0.25">
      <c r="D21" s="36" t="s">
        <v>47</v>
      </c>
      <c r="E21">
        <f>E17*E18*E19*E20</f>
        <v>0</v>
      </c>
      <c r="F21" t="s">
        <v>48</v>
      </c>
    </row>
    <row r="22" spans="1:9" ht="15" x14ac:dyDescent="0.25">
      <c r="E22" s="37">
        <f>ROUNDUP(E21/27,0)</f>
        <v>0</v>
      </c>
      <c r="F22" s="37" t="s">
        <v>49</v>
      </c>
    </row>
    <row r="23" spans="1:9" ht="15" x14ac:dyDescent="0.25">
      <c r="C23" t="s">
        <v>41</v>
      </c>
      <c r="D23" s="35"/>
      <c r="E23" s="31">
        <f>E22</f>
        <v>0</v>
      </c>
      <c r="F23" s="37" t="s">
        <v>51</v>
      </c>
    </row>
    <row r="24" spans="1:9" ht="15.75" thickBot="1" x14ac:dyDescent="0.3">
      <c r="D24" s="35"/>
      <c r="E24" s="33"/>
      <c r="F24" s="37"/>
    </row>
    <row r="25" spans="1:9" ht="15.75" thickBot="1" x14ac:dyDescent="0.3">
      <c r="A25" s="29">
        <f>'Alternative #1'!A19</f>
        <v>11</v>
      </c>
      <c r="B25" s="61">
        <v>525</v>
      </c>
      <c r="C25" s="44" t="s">
        <v>84</v>
      </c>
      <c r="D25" t="s">
        <v>40</v>
      </c>
      <c r="E25" s="33">
        <v>1</v>
      </c>
      <c r="F25" s="37"/>
    </row>
    <row r="26" spans="1:9" ht="15" x14ac:dyDescent="0.25">
      <c r="B26" s="61">
        <v>4133</v>
      </c>
      <c r="C26" s="44" t="s">
        <v>84</v>
      </c>
      <c r="D26" t="s">
        <v>40</v>
      </c>
      <c r="E26">
        <v>1</v>
      </c>
      <c r="F26" s="37"/>
    </row>
    <row r="27" spans="1:9" ht="15" x14ac:dyDescent="0.25">
      <c r="A27" s="32"/>
      <c r="B27" s="61">
        <v>5141.6000000000004</v>
      </c>
      <c r="C27" s="44" t="s">
        <v>84</v>
      </c>
      <c r="D27" t="s">
        <v>40</v>
      </c>
      <c r="E27" s="33">
        <v>1</v>
      </c>
      <c r="F27" s="37"/>
    </row>
    <row r="28" spans="1:9" ht="15" x14ac:dyDescent="0.25">
      <c r="A28" s="32"/>
      <c r="B28" s="61">
        <v>7168.6</v>
      </c>
      <c r="C28" s="44" t="s">
        <v>84</v>
      </c>
      <c r="D28" t="s">
        <v>40</v>
      </c>
      <c r="E28" s="33">
        <v>1</v>
      </c>
      <c r="F28" s="37"/>
    </row>
    <row r="29" spans="1:9" ht="15" x14ac:dyDescent="0.25">
      <c r="A29" s="32"/>
      <c r="B29" s="61">
        <v>11090</v>
      </c>
      <c r="C29" s="44" t="s">
        <v>84</v>
      </c>
      <c r="D29" t="s">
        <v>40</v>
      </c>
      <c r="E29" s="33">
        <v>1</v>
      </c>
      <c r="F29" s="37"/>
    </row>
    <row r="30" spans="1:9" ht="15" x14ac:dyDescent="0.25">
      <c r="A30" s="32"/>
      <c r="B30" s="61">
        <v>12050</v>
      </c>
      <c r="C30" s="44" t="s">
        <v>84</v>
      </c>
      <c r="D30" t="s">
        <v>40</v>
      </c>
      <c r="E30" s="33">
        <v>1</v>
      </c>
      <c r="F30" s="37"/>
    </row>
    <row r="31" spans="1:9" ht="15" x14ac:dyDescent="0.25">
      <c r="A31" s="32"/>
      <c r="B31" s="61"/>
      <c r="C31" s="44"/>
      <c r="E31" s="33"/>
      <c r="F31" s="37"/>
    </row>
    <row r="32" spans="1:9" ht="15" x14ac:dyDescent="0.25">
      <c r="A32" s="32"/>
      <c r="B32" s="61">
        <v>0</v>
      </c>
      <c r="C32" s="44" t="s">
        <v>84</v>
      </c>
      <c r="D32" t="s">
        <v>40</v>
      </c>
      <c r="E32" s="33"/>
      <c r="F32" s="37"/>
    </row>
    <row r="33" spans="1:9" ht="15" x14ac:dyDescent="0.25">
      <c r="A33" s="32"/>
      <c r="B33" s="43"/>
      <c r="C33" t="s">
        <v>41</v>
      </c>
      <c r="E33" s="31">
        <f>SUM(E25:E32)</f>
        <v>6</v>
      </c>
    </row>
    <row r="34" spans="1:9" ht="13.5" thickBot="1" x14ac:dyDescent="0.25">
      <c r="A34" s="32"/>
    </row>
    <row r="35" spans="1:9" ht="13.5" thickBot="1" x14ac:dyDescent="0.25">
      <c r="A35" s="29" t="e">
        <f>'Alternative #1'!#REF!</f>
        <v>#REF!</v>
      </c>
      <c r="B35" s="41">
        <v>19740.59</v>
      </c>
      <c r="C35" s="44" t="s">
        <v>86</v>
      </c>
      <c r="D35" t="s">
        <v>40</v>
      </c>
      <c r="E35">
        <v>1</v>
      </c>
    </row>
    <row r="36" spans="1:9" x14ac:dyDescent="0.2">
      <c r="B36" s="61">
        <v>24200</v>
      </c>
      <c r="C36" s="44" t="s">
        <v>86</v>
      </c>
      <c r="D36" t="s">
        <v>40</v>
      </c>
      <c r="E36">
        <v>1</v>
      </c>
    </row>
    <row r="37" spans="1:9" x14ac:dyDescent="0.2">
      <c r="A37" s="53"/>
      <c r="B37" s="61">
        <v>28775</v>
      </c>
      <c r="C37" s="44" t="s">
        <v>86</v>
      </c>
      <c r="D37" t="s">
        <v>40</v>
      </c>
      <c r="E37">
        <v>1</v>
      </c>
    </row>
    <row r="38" spans="1:9" x14ac:dyDescent="0.2">
      <c r="A38" s="53"/>
      <c r="B38" s="61">
        <v>31400.12</v>
      </c>
      <c r="C38" s="44" t="s">
        <v>86</v>
      </c>
      <c r="D38" t="s">
        <v>40</v>
      </c>
      <c r="E38">
        <v>1</v>
      </c>
    </row>
    <row r="39" spans="1:9" x14ac:dyDescent="0.2">
      <c r="A39" s="53"/>
      <c r="B39" s="61">
        <v>32200.19</v>
      </c>
      <c r="C39" s="44" t="s">
        <v>86</v>
      </c>
      <c r="D39" t="s">
        <v>40</v>
      </c>
      <c r="E39">
        <v>1</v>
      </c>
    </row>
    <row r="40" spans="1:9" x14ac:dyDescent="0.2">
      <c r="A40" s="53"/>
      <c r="B40" s="61">
        <v>37250</v>
      </c>
      <c r="C40" s="44" t="s">
        <v>86</v>
      </c>
      <c r="D40" t="s">
        <v>40</v>
      </c>
      <c r="E40">
        <v>1</v>
      </c>
    </row>
    <row r="41" spans="1:9" x14ac:dyDescent="0.2">
      <c r="A41" s="53"/>
      <c r="B41" s="61">
        <v>41300</v>
      </c>
      <c r="C41" s="44" t="s">
        <v>86</v>
      </c>
      <c r="D41" t="s">
        <v>40</v>
      </c>
      <c r="E41">
        <v>1</v>
      </c>
    </row>
    <row r="42" spans="1:9" x14ac:dyDescent="0.2">
      <c r="A42" s="53"/>
      <c r="B42" s="61">
        <v>42104.15</v>
      </c>
      <c r="C42" s="44" t="s">
        <v>86</v>
      </c>
      <c r="D42" t="s">
        <v>40</v>
      </c>
      <c r="E42">
        <v>1</v>
      </c>
    </row>
    <row r="43" spans="1:9" x14ac:dyDescent="0.2">
      <c r="A43" s="53"/>
      <c r="B43" s="61"/>
      <c r="C43" s="44"/>
    </row>
    <row r="44" spans="1:9" x14ac:dyDescent="0.2">
      <c r="A44" s="32"/>
      <c r="B44" s="61">
        <v>45225.02</v>
      </c>
      <c r="C44" s="44" t="s">
        <v>86</v>
      </c>
      <c r="D44" t="s">
        <v>40</v>
      </c>
      <c r="E44">
        <v>1</v>
      </c>
    </row>
    <row r="45" spans="1:9" x14ac:dyDescent="0.2">
      <c r="A45" s="32"/>
      <c r="B45" s="61">
        <v>49200</v>
      </c>
      <c r="C45" s="44" t="s">
        <v>86</v>
      </c>
      <c r="D45" t="s">
        <v>40</v>
      </c>
      <c r="E45">
        <v>1</v>
      </c>
    </row>
    <row r="46" spans="1:9" ht="15" x14ac:dyDescent="0.25">
      <c r="A46" s="32"/>
      <c r="B46" s="43"/>
      <c r="C46" t="s">
        <v>41</v>
      </c>
      <c r="E46" s="31">
        <f>SUM(E35:E45)</f>
        <v>10</v>
      </c>
      <c r="I46" s="46"/>
    </row>
    <row r="47" spans="1:9" ht="15.75" thickBot="1" x14ac:dyDescent="0.3">
      <c r="A47" s="32"/>
      <c r="B47" s="43"/>
      <c r="E47" s="33"/>
    </row>
    <row r="48" spans="1:9" ht="13.5" thickBot="1" x14ac:dyDescent="0.25">
      <c r="A48" s="34" t="e">
        <f>'Alternative #1'!#REF!</f>
        <v>#REF!</v>
      </c>
      <c r="B48" s="61">
        <v>525</v>
      </c>
      <c r="C48" s="44" t="s">
        <v>100</v>
      </c>
      <c r="D48" t="s">
        <v>40</v>
      </c>
      <c r="E48" s="33">
        <v>1</v>
      </c>
    </row>
    <row r="49" spans="1:9" x14ac:dyDescent="0.2">
      <c r="A49" s="39" t="s">
        <v>85</v>
      </c>
      <c r="B49" s="61"/>
      <c r="C49" t="s">
        <v>41</v>
      </c>
      <c r="E49" s="31">
        <f>SUM(E48)</f>
        <v>1</v>
      </c>
    </row>
    <row r="50" spans="1:9" ht="13.5" thickBot="1" x14ac:dyDescent="0.25">
      <c r="A50" s="39"/>
      <c r="B50" s="61"/>
      <c r="C50" s="44"/>
      <c r="E50" s="33"/>
    </row>
    <row r="51" spans="1:9" ht="13.5" thickBot="1" x14ac:dyDescent="0.25">
      <c r="A51" s="34" t="e">
        <f>'Alternative #1'!#REF!</f>
        <v>#REF!</v>
      </c>
      <c r="B51" s="61">
        <v>31410.12</v>
      </c>
      <c r="C51" s="44" t="s">
        <v>101</v>
      </c>
      <c r="D51" t="s">
        <v>40</v>
      </c>
      <c r="E51" s="33">
        <v>3</v>
      </c>
      <c r="F51" s="63" t="s">
        <v>134</v>
      </c>
      <c r="G51" s="63" t="s">
        <v>139</v>
      </c>
    </row>
    <row r="52" spans="1:9" x14ac:dyDescent="0.2">
      <c r="A52" s="39"/>
      <c r="B52" s="61">
        <v>0</v>
      </c>
      <c r="C52" t="s">
        <v>61</v>
      </c>
      <c r="D52" t="s">
        <v>40</v>
      </c>
      <c r="E52" s="33"/>
    </row>
    <row r="53" spans="1:9" x14ac:dyDescent="0.2">
      <c r="A53" s="32"/>
      <c r="B53" s="61">
        <v>0</v>
      </c>
      <c r="C53" t="s">
        <v>61</v>
      </c>
      <c r="D53" t="s">
        <v>40</v>
      </c>
      <c r="E53" s="33"/>
    </row>
    <row r="54" spans="1:9" x14ac:dyDescent="0.2">
      <c r="A54" s="32"/>
      <c r="B54" s="61"/>
      <c r="C54" t="s">
        <v>41</v>
      </c>
      <c r="E54" s="31">
        <f>SUM(E51:E53)</f>
        <v>3</v>
      </c>
    </row>
    <row r="55" spans="1:9" ht="13.5" thickBot="1" x14ac:dyDescent="0.25">
      <c r="A55" s="32"/>
      <c r="B55" s="61"/>
    </row>
    <row r="56" spans="1:9" ht="13.5" thickBot="1" x14ac:dyDescent="0.25">
      <c r="A56" s="34" t="e">
        <f>'Alternative #1'!#REF!</f>
        <v>#REF!</v>
      </c>
      <c r="B56" s="61">
        <v>43370</v>
      </c>
      <c r="C56" s="44" t="s">
        <v>102</v>
      </c>
      <c r="D56" t="s">
        <v>40</v>
      </c>
      <c r="E56" s="33">
        <v>1</v>
      </c>
    </row>
    <row r="57" spans="1:9" x14ac:dyDescent="0.2">
      <c r="A57" s="32"/>
      <c r="B57" s="61"/>
      <c r="C57" t="s">
        <v>41</v>
      </c>
      <c r="E57" s="31">
        <f>SUM(E56)</f>
        <v>1</v>
      </c>
    </row>
    <row r="58" spans="1:9" ht="13.5" thickBot="1" x14ac:dyDescent="0.25">
      <c r="A58" s="32"/>
      <c r="B58" s="61"/>
    </row>
    <row r="59" spans="1:9" ht="13.5" thickBot="1" x14ac:dyDescent="0.25">
      <c r="A59" s="34" t="e">
        <f>'Alternative #1'!#REF!</f>
        <v>#REF!</v>
      </c>
      <c r="B59" s="61">
        <v>5131.6000000000004</v>
      </c>
      <c r="C59" s="44" t="s">
        <v>59</v>
      </c>
      <c r="D59" s="44" t="s">
        <v>1</v>
      </c>
      <c r="E59" s="33">
        <v>1</v>
      </c>
    </row>
    <row r="60" spans="1:9" x14ac:dyDescent="0.2">
      <c r="A60" s="39"/>
      <c r="B60" s="61"/>
      <c r="C60" t="s">
        <v>41</v>
      </c>
      <c r="E60" s="31">
        <f>SUM(E59)</f>
        <v>1</v>
      </c>
    </row>
    <row r="61" spans="1:9" ht="15.75" thickBot="1" x14ac:dyDescent="0.3">
      <c r="A61" s="32"/>
      <c r="B61" s="43"/>
    </row>
    <row r="62" spans="1:9" ht="13.5" thickBot="1" x14ac:dyDescent="0.25">
      <c r="A62" s="29" t="e">
        <f>'Alternative #1'!#REF!</f>
        <v>#REF!</v>
      </c>
      <c r="B62" s="61">
        <v>11849.09</v>
      </c>
      <c r="C62" t="s">
        <v>52</v>
      </c>
      <c r="D62" s="44" t="s">
        <v>1</v>
      </c>
      <c r="E62">
        <v>1</v>
      </c>
    </row>
    <row r="63" spans="1:9" x14ac:dyDescent="0.2">
      <c r="A63" s="53"/>
      <c r="B63" s="61">
        <v>43370</v>
      </c>
      <c r="C63" t="s">
        <v>52</v>
      </c>
      <c r="D63" s="44" t="s">
        <v>1</v>
      </c>
      <c r="E63">
        <v>1</v>
      </c>
    </row>
    <row r="64" spans="1:9" x14ac:dyDescent="0.2">
      <c r="A64" s="32"/>
      <c r="C64" t="s">
        <v>41</v>
      </c>
      <c r="E64" s="31">
        <f>SUM(E62:E63)</f>
        <v>2</v>
      </c>
      <c r="I64" s="46"/>
    </row>
    <row r="65" spans="1:9" ht="13.5" thickBot="1" x14ac:dyDescent="0.25">
      <c r="A65" s="32"/>
      <c r="E65" s="33"/>
    </row>
    <row r="66" spans="1:9" ht="13.5" thickBot="1" x14ac:dyDescent="0.25">
      <c r="A66" s="29" t="e">
        <f>'Alternative #1'!#REF!</f>
        <v>#REF!</v>
      </c>
      <c r="B66" s="61"/>
      <c r="C66" t="s">
        <v>53</v>
      </c>
      <c r="E66" s="31">
        <v>3</v>
      </c>
      <c r="I66" s="44"/>
    </row>
    <row r="67" spans="1:9" ht="13.5" thickBot="1" x14ac:dyDescent="0.25">
      <c r="A67" s="32"/>
    </row>
    <row r="68" spans="1:9" ht="13.5" thickBot="1" x14ac:dyDescent="0.25">
      <c r="A68" s="29">
        <f>'Alternative #1'!A21</f>
        <v>13</v>
      </c>
      <c r="B68" s="61">
        <v>20</v>
      </c>
      <c r="C68" t="s">
        <v>87</v>
      </c>
      <c r="D68" t="s">
        <v>40</v>
      </c>
      <c r="E68">
        <v>1</v>
      </c>
    </row>
    <row r="69" spans="1:9" x14ac:dyDescent="0.2">
      <c r="A69" s="32"/>
      <c r="B69" s="61">
        <v>535</v>
      </c>
      <c r="C69" t="s">
        <v>87</v>
      </c>
      <c r="D69" t="s">
        <v>40</v>
      </c>
      <c r="E69">
        <v>1</v>
      </c>
    </row>
    <row r="70" spans="1:9" x14ac:dyDescent="0.2">
      <c r="A70" s="32"/>
      <c r="B70" s="61">
        <v>2732.06</v>
      </c>
      <c r="C70" t="s">
        <v>87</v>
      </c>
      <c r="D70" t="s">
        <v>40</v>
      </c>
      <c r="E70">
        <v>1</v>
      </c>
    </row>
    <row r="71" spans="1:9" x14ac:dyDescent="0.2">
      <c r="A71" s="32"/>
      <c r="B71" s="61">
        <v>4143</v>
      </c>
      <c r="C71" t="s">
        <v>87</v>
      </c>
      <c r="D71" t="s">
        <v>40</v>
      </c>
      <c r="E71">
        <v>1</v>
      </c>
    </row>
    <row r="72" spans="1:9" x14ac:dyDescent="0.2">
      <c r="A72" s="32"/>
      <c r="B72" s="61">
        <v>5151.6000000000004</v>
      </c>
      <c r="C72" t="s">
        <v>87</v>
      </c>
      <c r="D72" t="s">
        <v>40</v>
      </c>
      <c r="E72">
        <v>1</v>
      </c>
    </row>
    <row r="73" spans="1:9" x14ac:dyDescent="0.2">
      <c r="A73" s="32"/>
      <c r="B73" s="61">
        <v>7158.6</v>
      </c>
      <c r="C73" t="s">
        <v>87</v>
      </c>
      <c r="D73" t="s">
        <v>40</v>
      </c>
      <c r="E73">
        <v>1</v>
      </c>
    </row>
    <row r="74" spans="1:9" x14ac:dyDescent="0.2">
      <c r="A74" s="32"/>
      <c r="B74" s="61">
        <v>7178.6</v>
      </c>
      <c r="C74" t="s">
        <v>87</v>
      </c>
      <c r="D74" t="s">
        <v>40</v>
      </c>
      <c r="E74">
        <v>1</v>
      </c>
    </row>
    <row r="75" spans="1:9" x14ac:dyDescent="0.2">
      <c r="A75" s="32"/>
      <c r="B75" s="61">
        <v>8840.9500000000007</v>
      </c>
      <c r="C75" t="s">
        <v>87</v>
      </c>
      <c r="D75" t="s">
        <v>40</v>
      </c>
      <c r="E75">
        <v>1</v>
      </c>
    </row>
    <row r="76" spans="1:9" x14ac:dyDescent="0.2">
      <c r="A76" s="32"/>
      <c r="B76" s="61">
        <v>11100</v>
      </c>
      <c r="C76" t="s">
        <v>87</v>
      </c>
      <c r="D76" t="s">
        <v>40</v>
      </c>
      <c r="E76">
        <v>1</v>
      </c>
    </row>
    <row r="77" spans="1:9" x14ac:dyDescent="0.2">
      <c r="A77" s="32"/>
      <c r="B77" s="61">
        <v>12060</v>
      </c>
      <c r="C77" t="s">
        <v>87</v>
      </c>
      <c r="D77" t="s">
        <v>40</v>
      </c>
      <c r="E77">
        <v>1</v>
      </c>
    </row>
    <row r="78" spans="1:9" x14ac:dyDescent="0.2">
      <c r="A78" s="32"/>
      <c r="B78" s="61">
        <v>12905.57</v>
      </c>
      <c r="C78" t="s">
        <v>87</v>
      </c>
      <c r="D78" t="s">
        <v>40</v>
      </c>
      <c r="E78">
        <v>1</v>
      </c>
    </row>
    <row r="79" spans="1:9" x14ac:dyDescent="0.2">
      <c r="A79" s="32"/>
      <c r="B79" s="61">
        <v>15100</v>
      </c>
      <c r="C79" t="s">
        <v>87</v>
      </c>
      <c r="D79" t="s">
        <v>40</v>
      </c>
      <c r="E79">
        <v>1</v>
      </c>
    </row>
    <row r="80" spans="1:9" x14ac:dyDescent="0.2">
      <c r="A80" s="32"/>
      <c r="B80" s="61"/>
      <c r="C80" t="s">
        <v>41</v>
      </c>
      <c r="E80" s="31">
        <f>SUM(E68:E79)</f>
        <v>12</v>
      </c>
    </row>
    <row r="81" spans="1:9" ht="13.5" thickBot="1" x14ac:dyDescent="0.25">
      <c r="A81" s="32"/>
      <c r="B81" s="61"/>
    </row>
    <row r="82" spans="1:9" ht="13.5" thickBot="1" x14ac:dyDescent="0.25">
      <c r="A82" s="29" t="e">
        <f>'Alternative #1'!#REF!</f>
        <v>#REF!</v>
      </c>
      <c r="B82" s="61" t="s">
        <v>111</v>
      </c>
      <c r="C82" t="s">
        <v>88</v>
      </c>
      <c r="D82" t="s">
        <v>40</v>
      </c>
      <c r="E82">
        <v>1</v>
      </c>
    </row>
    <row r="83" spans="1:9" x14ac:dyDescent="0.2">
      <c r="A83" s="32"/>
      <c r="B83" s="61" t="s">
        <v>112</v>
      </c>
      <c r="C83" t="s">
        <v>88</v>
      </c>
      <c r="D83" t="s">
        <v>40</v>
      </c>
      <c r="E83">
        <v>1</v>
      </c>
    </row>
    <row r="84" spans="1:9" x14ac:dyDescent="0.2">
      <c r="A84" s="32"/>
      <c r="B84" s="61" t="s">
        <v>113</v>
      </c>
      <c r="C84" t="s">
        <v>88</v>
      </c>
      <c r="D84" t="s">
        <v>40</v>
      </c>
      <c r="E84">
        <v>1</v>
      </c>
    </row>
    <row r="85" spans="1:9" x14ac:dyDescent="0.2">
      <c r="A85" s="32"/>
      <c r="B85" s="61" t="s">
        <v>114</v>
      </c>
      <c r="C85" t="s">
        <v>88</v>
      </c>
      <c r="D85" t="s">
        <v>40</v>
      </c>
      <c r="E85">
        <v>1</v>
      </c>
    </row>
    <row r="86" spans="1:9" x14ac:dyDescent="0.2">
      <c r="A86" s="32"/>
      <c r="B86" s="61" t="s">
        <v>116</v>
      </c>
      <c r="C86" t="s">
        <v>88</v>
      </c>
      <c r="D86" t="s">
        <v>40</v>
      </c>
      <c r="E86">
        <v>1</v>
      </c>
    </row>
    <row r="87" spans="1:9" x14ac:dyDescent="0.2">
      <c r="A87" s="32"/>
      <c r="B87" s="61" t="s">
        <v>117</v>
      </c>
      <c r="C87" t="s">
        <v>88</v>
      </c>
      <c r="D87" t="s">
        <v>40</v>
      </c>
      <c r="E87">
        <v>1</v>
      </c>
    </row>
    <row r="88" spans="1:9" x14ac:dyDescent="0.2">
      <c r="A88" s="32"/>
      <c r="B88" s="61" t="s">
        <v>118</v>
      </c>
      <c r="C88" t="s">
        <v>88</v>
      </c>
      <c r="D88" t="s">
        <v>40</v>
      </c>
      <c r="E88">
        <v>1</v>
      </c>
    </row>
    <row r="89" spans="1:9" x14ac:dyDescent="0.2">
      <c r="A89" s="32"/>
      <c r="B89" s="61" t="s">
        <v>119</v>
      </c>
      <c r="C89" t="s">
        <v>88</v>
      </c>
      <c r="D89" t="s">
        <v>40</v>
      </c>
      <c r="E89">
        <v>1</v>
      </c>
    </row>
    <row r="90" spans="1:9" x14ac:dyDescent="0.2">
      <c r="A90" s="32"/>
      <c r="B90" s="61" t="s">
        <v>121</v>
      </c>
      <c r="C90" t="s">
        <v>88</v>
      </c>
      <c r="D90" t="s">
        <v>40</v>
      </c>
      <c r="E90">
        <v>1</v>
      </c>
    </row>
    <row r="91" spans="1:9" x14ac:dyDescent="0.2">
      <c r="A91" s="32"/>
      <c r="B91" s="61" t="s">
        <v>122</v>
      </c>
      <c r="C91" t="s">
        <v>88</v>
      </c>
      <c r="D91" t="s">
        <v>40</v>
      </c>
      <c r="E91">
        <v>1</v>
      </c>
    </row>
    <row r="92" spans="1:9" x14ac:dyDescent="0.2">
      <c r="A92" s="32"/>
      <c r="B92" s="61" t="s">
        <v>124</v>
      </c>
      <c r="C92" t="s">
        <v>88</v>
      </c>
      <c r="D92" t="s">
        <v>40</v>
      </c>
      <c r="E92">
        <v>1</v>
      </c>
      <c r="I92" s="46"/>
    </row>
    <row r="93" spans="1:9" x14ac:dyDescent="0.2">
      <c r="A93" s="32"/>
      <c r="B93" s="61" t="s">
        <v>125</v>
      </c>
      <c r="C93" t="s">
        <v>88</v>
      </c>
      <c r="D93" t="s">
        <v>40</v>
      </c>
      <c r="E93">
        <v>1</v>
      </c>
      <c r="I93" s="46"/>
    </row>
    <row r="94" spans="1:9" x14ac:dyDescent="0.2">
      <c r="A94" s="32"/>
      <c r="B94" s="61" t="s">
        <v>126</v>
      </c>
      <c r="C94" t="s">
        <v>88</v>
      </c>
      <c r="D94" t="s">
        <v>40</v>
      </c>
      <c r="E94">
        <v>1</v>
      </c>
      <c r="I94" s="46"/>
    </row>
    <row r="95" spans="1:9" x14ac:dyDescent="0.2">
      <c r="A95" s="32"/>
      <c r="B95" s="61" t="s">
        <v>127</v>
      </c>
      <c r="C95" t="s">
        <v>88</v>
      </c>
      <c r="D95" t="s">
        <v>40</v>
      </c>
      <c r="E95">
        <v>1</v>
      </c>
      <c r="I95" s="46"/>
    </row>
    <row r="96" spans="1:9" x14ac:dyDescent="0.2">
      <c r="B96" s="61" t="s">
        <v>128</v>
      </c>
      <c r="C96" t="s">
        <v>88</v>
      </c>
      <c r="D96" t="s">
        <v>40</v>
      </c>
      <c r="E96">
        <v>1</v>
      </c>
    </row>
    <row r="97" spans="1:5" x14ac:dyDescent="0.2">
      <c r="A97" s="32"/>
      <c r="B97" s="61" t="s">
        <v>129</v>
      </c>
      <c r="C97" t="s">
        <v>88</v>
      </c>
      <c r="D97" t="s">
        <v>40</v>
      </c>
      <c r="E97">
        <v>1</v>
      </c>
    </row>
    <row r="98" spans="1:5" x14ac:dyDescent="0.2">
      <c r="A98" s="32"/>
      <c r="B98" s="61" t="s">
        <v>130</v>
      </c>
      <c r="C98" t="s">
        <v>88</v>
      </c>
      <c r="D98" t="s">
        <v>40</v>
      </c>
      <c r="E98">
        <v>1</v>
      </c>
    </row>
    <row r="99" spans="1:5" x14ac:dyDescent="0.2">
      <c r="A99" s="32"/>
      <c r="B99" s="61" t="s">
        <v>131</v>
      </c>
      <c r="C99" t="s">
        <v>88</v>
      </c>
      <c r="D99" t="s">
        <v>40</v>
      </c>
      <c r="E99">
        <v>1</v>
      </c>
    </row>
    <row r="100" spans="1:5" x14ac:dyDescent="0.2">
      <c r="A100" s="32"/>
      <c r="B100" s="61" t="s">
        <v>132</v>
      </c>
      <c r="C100" t="s">
        <v>88</v>
      </c>
      <c r="D100" t="s">
        <v>40</v>
      </c>
      <c r="E100">
        <v>1</v>
      </c>
    </row>
    <row r="101" spans="1:5" x14ac:dyDescent="0.2">
      <c r="A101" s="32"/>
      <c r="B101" s="61" t="s">
        <v>133</v>
      </c>
      <c r="C101" t="s">
        <v>88</v>
      </c>
      <c r="D101" t="s">
        <v>40</v>
      </c>
      <c r="E101">
        <v>1</v>
      </c>
    </row>
    <row r="102" spans="1:5" x14ac:dyDescent="0.2">
      <c r="A102" s="32"/>
      <c r="B102" s="61" t="s">
        <v>135</v>
      </c>
      <c r="C102" t="s">
        <v>88</v>
      </c>
      <c r="D102" t="s">
        <v>40</v>
      </c>
      <c r="E102">
        <v>1</v>
      </c>
    </row>
    <row r="103" spans="1:5" x14ac:dyDescent="0.2">
      <c r="A103" s="32"/>
      <c r="B103" s="61" t="s">
        <v>136</v>
      </c>
      <c r="C103" t="s">
        <v>88</v>
      </c>
      <c r="D103" t="s">
        <v>40</v>
      </c>
      <c r="E103">
        <v>1</v>
      </c>
    </row>
    <row r="104" spans="1:5" x14ac:dyDescent="0.2">
      <c r="A104" s="32"/>
      <c r="B104" s="61" t="s">
        <v>137</v>
      </c>
      <c r="C104" t="s">
        <v>88</v>
      </c>
      <c r="D104" t="s">
        <v>40</v>
      </c>
      <c r="E104">
        <v>1</v>
      </c>
    </row>
    <row r="105" spans="1:5" x14ac:dyDescent="0.2">
      <c r="A105" s="32"/>
      <c r="B105" s="61" t="s">
        <v>138</v>
      </c>
      <c r="C105" t="s">
        <v>88</v>
      </c>
      <c r="D105" t="s">
        <v>40</v>
      </c>
      <c r="E105">
        <v>1</v>
      </c>
    </row>
    <row r="106" spans="1:5" x14ac:dyDescent="0.2">
      <c r="A106" s="32"/>
      <c r="B106" s="61" t="s">
        <v>140</v>
      </c>
      <c r="C106" t="s">
        <v>88</v>
      </c>
      <c r="D106" t="s">
        <v>40</v>
      </c>
      <c r="E106">
        <v>1</v>
      </c>
    </row>
    <row r="107" spans="1:5" x14ac:dyDescent="0.2">
      <c r="A107" s="32"/>
      <c r="B107" s="41" t="s">
        <v>141</v>
      </c>
      <c r="C107" t="s">
        <v>88</v>
      </c>
      <c r="D107" t="s">
        <v>40</v>
      </c>
      <c r="E107">
        <v>1</v>
      </c>
    </row>
    <row r="108" spans="1:5" x14ac:dyDescent="0.2">
      <c r="A108" s="32"/>
      <c r="B108" s="41" t="s">
        <v>142</v>
      </c>
      <c r="C108" t="s">
        <v>88</v>
      </c>
      <c r="D108" t="s">
        <v>40</v>
      </c>
      <c r="E108">
        <v>1</v>
      </c>
    </row>
    <row r="109" spans="1:5" x14ac:dyDescent="0.2">
      <c r="A109" s="32"/>
      <c r="B109" s="41" t="s">
        <v>143</v>
      </c>
      <c r="C109" t="s">
        <v>88</v>
      </c>
      <c r="D109" t="s">
        <v>40</v>
      </c>
      <c r="E109">
        <v>1</v>
      </c>
    </row>
    <row r="110" spans="1:5" x14ac:dyDescent="0.2">
      <c r="A110" s="32"/>
      <c r="B110" s="41" t="s">
        <v>145</v>
      </c>
      <c r="C110" t="s">
        <v>88</v>
      </c>
      <c r="D110" t="s">
        <v>40</v>
      </c>
      <c r="E110">
        <v>1</v>
      </c>
    </row>
    <row r="111" spans="1:5" x14ac:dyDescent="0.2">
      <c r="A111" s="32"/>
      <c r="C111" t="s">
        <v>41</v>
      </c>
      <c r="E111" s="31">
        <f>SUM(E82:E110)</f>
        <v>29</v>
      </c>
    </row>
    <row r="112" spans="1:5" ht="13.5" thickBot="1" x14ac:dyDescent="0.25">
      <c r="B112" s="28"/>
      <c r="E112" s="33"/>
    </row>
    <row r="113" spans="1:11" ht="13.5" hidden="1" thickBot="1" x14ac:dyDescent="0.25">
      <c r="B113" s="28"/>
      <c r="D113" s="35"/>
      <c r="E113" s="44" t="s">
        <v>67</v>
      </c>
    </row>
    <row r="114" spans="1:11" ht="13.5" hidden="1" thickBot="1" x14ac:dyDescent="0.25">
      <c r="B114" s="28"/>
      <c r="C114" s="48" t="s">
        <v>68</v>
      </c>
      <c r="E114" s="51">
        <f>D114/12*(8.75*14.67)/27</f>
        <v>0</v>
      </c>
      <c r="F114" t="s">
        <v>51</v>
      </c>
    </row>
    <row r="115" spans="1:11" ht="13.5" hidden="1" thickBot="1" x14ac:dyDescent="0.25">
      <c r="A115" s="49" t="e">
        <f>'Alternative #1'!#REF!</f>
        <v>#REF!</v>
      </c>
      <c r="B115" s="28"/>
      <c r="C115" s="48" t="s">
        <v>69</v>
      </c>
      <c r="E115" s="51">
        <f>D115/12*(15.67*4)/27</f>
        <v>0</v>
      </c>
      <c r="F115" t="s">
        <v>51</v>
      </c>
      <c r="I115" s="46"/>
    </row>
    <row r="116" spans="1:11" ht="13.5" hidden="1" thickBot="1" x14ac:dyDescent="0.25">
      <c r="B116" s="28"/>
      <c r="E116" s="52">
        <f>ROUNDUP(E114+E115,0)</f>
        <v>0</v>
      </c>
      <c r="F116" t="s">
        <v>51</v>
      </c>
    </row>
    <row r="117" spans="1:11" ht="13.5" hidden="1" thickBot="1" x14ac:dyDescent="0.25">
      <c r="B117"/>
    </row>
    <row r="118" spans="1:11" ht="13.5" hidden="1" thickBot="1" x14ac:dyDescent="0.25">
      <c r="A118" s="34" t="e">
        <f>'Alternative #1'!#REF!</f>
        <v>#REF!</v>
      </c>
      <c r="B118" s="28"/>
      <c r="C118" s="48" t="s">
        <v>66</v>
      </c>
      <c r="E118">
        <f>60*2+70*2</f>
        <v>260</v>
      </c>
      <c r="F118" t="s">
        <v>0</v>
      </c>
      <c r="I118" s="46"/>
      <c r="K118" t="s">
        <v>64</v>
      </c>
    </row>
    <row r="119" spans="1:11" ht="13.5" hidden="1" thickBot="1" x14ac:dyDescent="0.25"/>
    <row r="120" spans="1:11" ht="13.5" hidden="1" thickBot="1" x14ac:dyDescent="0.25">
      <c r="A120" s="29" t="e">
        <f>'Alternative #1'!#REF!</f>
        <v>#REF!</v>
      </c>
      <c r="C120" s="44" t="s">
        <v>71</v>
      </c>
      <c r="D120" s="35"/>
      <c r="E120" s="33">
        <v>445</v>
      </c>
      <c r="F120" s="33" t="s">
        <v>50</v>
      </c>
      <c r="I120" s="46"/>
    </row>
    <row r="121" spans="1:11" ht="13.5" hidden="1" thickBot="1" x14ac:dyDescent="0.25">
      <c r="A121" s="53"/>
      <c r="C121" s="44"/>
      <c r="D121" s="35"/>
      <c r="E121" s="33">
        <v>597</v>
      </c>
      <c r="F121" s="33"/>
      <c r="I121" s="46"/>
    </row>
    <row r="122" spans="1:11" ht="13.5" hidden="1" thickBot="1" x14ac:dyDescent="0.25">
      <c r="A122" s="53"/>
      <c r="C122" s="44"/>
      <c r="D122" s="35"/>
      <c r="E122" s="31">
        <f>E120+E121</f>
        <v>1042</v>
      </c>
      <c r="F122" s="33"/>
      <c r="I122" s="46"/>
    </row>
    <row r="123" spans="1:11" ht="13.5" hidden="1" thickBot="1" x14ac:dyDescent="0.25"/>
    <row r="124" spans="1:11" ht="13.5" hidden="1" thickBot="1" x14ac:dyDescent="0.25">
      <c r="A124" s="29"/>
      <c r="C124" s="48" t="s">
        <v>21</v>
      </c>
      <c r="D124" s="35"/>
      <c r="E124" s="31"/>
      <c r="F124" s="33"/>
      <c r="I124" s="46"/>
    </row>
    <row r="125" spans="1:11" ht="13.5" hidden="1" thickBot="1" x14ac:dyDescent="0.25"/>
    <row r="126" spans="1:11" ht="13.5" hidden="1" thickBot="1" x14ac:dyDescent="0.25">
      <c r="A126" s="32"/>
      <c r="B126"/>
      <c r="C126" s="35"/>
      <c r="E126" s="33"/>
      <c r="I126" s="46"/>
    </row>
    <row r="127" spans="1:11" ht="13.5" hidden="1" thickBot="1" x14ac:dyDescent="0.25">
      <c r="A127" s="38" t="e">
        <f>'Alternative #1'!#REF!</f>
        <v>#REF!</v>
      </c>
      <c r="B127" s="59"/>
      <c r="C127" s="44" t="s">
        <v>60</v>
      </c>
      <c r="D127" s="59"/>
      <c r="E127" s="31">
        <v>25</v>
      </c>
      <c r="F127" t="s">
        <v>0</v>
      </c>
      <c r="I127" s="46"/>
    </row>
    <row r="128" spans="1:11" ht="13.5" thickBot="1" x14ac:dyDescent="0.25">
      <c r="A128" s="29" t="e">
        <f>'Alternative #1'!#REF!</f>
        <v>#REF!</v>
      </c>
      <c r="B128" s="61" t="s">
        <v>103</v>
      </c>
      <c r="C128" s="44" t="s">
        <v>54</v>
      </c>
      <c r="D128" s="44" t="s">
        <v>0</v>
      </c>
      <c r="E128">
        <v>30</v>
      </c>
    </row>
    <row r="129" spans="1:9" x14ac:dyDescent="0.2">
      <c r="A129" s="32"/>
      <c r="B129" s="61" t="s">
        <v>104</v>
      </c>
      <c r="C129" s="44" t="s">
        <v>54</v>
      </c>
      <c r="D129" s="44" t="s">
        <v>0</v>
      </c>
      <c r="E129">
        <v>60</v>
      </c>
    </row>
    <row r="130" spans="1:9" x14ac:dyDescent="0.2">
      <c r="A130" s="32"/>
      <c r="B130" s="61" t="s">
        <v>105</v>
      </c>
      <c r="C130" s="44" t="s">
        <v>54</v>
      </c>
      <c r="D130" s="44" t="s">
        <v>0</v>
      </c>
      <c r="E130">
        <v>30</v>
      </c>
    </row>
    <row r="131" spans="1:9" x14ac:dyDescent="0.2">
      <c r="A131" s="32"/>
      <c r="B131" s="61" t="s">
        <v>106</v>
      </c>
      <c r="C131" s="44" t="s">
        <v>54</v>
      </c>
      <c r="D131" s="44" t="s">
        <v>0</v>
      </c>
      <c r="E131">
        <v>30</v>
      </c>
    </row>
    <row r="132" spans="1:9" x14ac:dyDescent="0.2">
      <c r="A132" s="32"/>
      <c r="B132" s="61" t="s">
        <v>107</v>
      </c>
      <c r="C132" s="44" t="s">
        <v>54</v>
      </c>
      <c r="D132" s="44" t="s">
        <v>0</v>
      </c>
      <c r="E132">
        <v>40</v>
      </c>
    </row>
    <row r="133" spans="1:9" x14ac:dyDescent="0.2">
      <c r="A133" s="32"/>
      <c r="B133" s="41" t="s">
        <v>108</v>
      </c>
      <c r="C133" s="44" t="s">
        <v>54</v>
      </c>
      <c r="D133" s="44" t="s">
        <v>0</v>
      </c>
      <c r="E133">
        <v>30</v>
      </c>
    </row>
    <row r="134" spans="1:9" x14ac:dyDescent="0.2">
      <c r="A134" s="32"/>
      <c r="B134" s="41" t="s">
        <v>109</v>
      </c>
      <c r="C134" s="44" t="s">
        <v>54</v>
      </c>
      <c r="D134" s="44" t="s">
        <v>0</v>
      </c>
      <c r="E134">
        <v>30</v>
      </c>
    </row>
    <row r="135" spans="1:9" x14ac:dyDescent="0.2">
      <c r="A135" s="32"/>
      <c r="B135" s="41" t="s">
        <v>110</v>
      </c>
      <c r="C135" s="44" t="s">
        <v>54</v>
      </c>
      <c r="D135" s="44" t="s">
        <v>0</v>
      </c>
      <c r="E135">
        <v>30</v>
      </c>
    </row>
    <row r="136" spans="1:9" x14ac:dyDescent="0.2">
      <c r="A136" s="32"/>
      <c r="C136" t="s">
        <v>41</v>
      </c>
      <c r="D136" s="44"/>
      <c r="E136" s="31">
        <f>SUM(E128:E135)</f>
        <v>280</v>
      </c>
    </row>
    <row r="137" spans="1:9" ht="13.5" thickBot="1" x14ac:dyDescent="0.25">
      <c r="A137" s="32"/>
      <c r="B137" s="61"/>
      <c r="C137" s="44"/>
    </row>
    <row r="138" spans="1:9" ht="13.5" thickBot="1" x14ac:dyDescent="0.25">
      <c r="A138" s="29" t="e">
        <f>'Alternative #1'!#REF!</f>
        <v>#REF!</v>
      </c>
      <c r="B138" s="41" t="s">
        <v>115</v>
      </c>
      <c r="C138" s="44" t="s">
        <v>57</v>
      </c>
      <c r="D138" s="44" t="s">
        <v>0</v>
      </c>
      <c r="E138">
        <v>30</v>
      </c>
      <c r="G138" s="44"/>
    </row>
    <row r="139" spans="1:9" x14ac:dyDescent="0.2">
      <c r="A139" s="53"/>
      <c r="B139" s="61" t="s">
        <v>144</v>
      </c>
      <c r="C139" s="44" t="s">
        <v>57</v>
      </c>
      <c r="D139" s="44" t="s">
        <v>0</v>
      </c>
      <c r="E139">
        <v>40</v>
      </c>
      <c r="G139" s="44"/>
    </row>
    <row r="140" spans="1:9" x14ac:dyDescent="0.2">
      <c r="A140" s="32"/>
      <c r="C140" t="s">
        <v>41</v>
      </c>
      <c r="E140" s="31">
        <f>SUM(E138:E139)</f>
        <v>70</v>
      </c>
      <c r="I140" s="46"/>
    </row>
    <row r="141" spans="1:9" ht="13.5" thickBot="1" x14ac:dyDescent="0.25">
      <c r="B141"/>
    </row>
    <row r="142" spans="1:9" ht="13.5" thickBot="1" x14ac:dyDescent="0.25">
      <c r="A142" s="34" t="e">
        <f>'Alternative #1'!#REF!</f>
        <v>#REF!</v>
      </c>
      <c r="B142" s="41" t="s">
        <v>150</v>
      </c>
      <c r="C142" t="s">
        <v>62</v>
      </c>
      <c r="D142" t="s">
        <v>1</v>
      </c>
      <c r="E142" s="33">
        <v>15</v>
      </c>
    </row>
    <row r="143" spans="1:9" x14ac:dyDescent="0.2">
      <c r="A143" s="39"/>
      <c r="B143" s="41" t="s">
        <v>149</v>
      </c>
      <c r="C143" t="s">
        <v>62</v>
      </c>
      <c r="D143" t="s">
        <v>1</v>
      </c>
      <c r="E143" s="33">
        <v>60</v>
      </c>
    </row>
    <row r="144" spans="1:9" x14ac:dyDescent="0.2">
      <c r="A144" s="39"/>
      <c r="C144" t="s">
        <v>41</v>
      </c>
      <c r="E144" s="31">
        <f>SUM(E142:E143)</f>
        <v>75</v>
      </c>
    </row>
    <row r="145" spans="1:8" ht="13.5" thickBot="1" x14ac:dyDescent="0.25"/>
    <row r="146" spans="1:8" ht="13.5" thickBot="1" x14ac:dyDescent="0.25">
      <c r="A146" s="34" t="e">
        <f>'Alternative #1'!#REF!</f>
        <v>#REF!</v>
      </c>
      <c r="B146" s="42" t="s">
        <v>120</v>
      </c>
      <c r="C146" s="44" t="s">
        <v>89</v>
      </c>
      <c r="D146" s="48" t="s">
        <v>0</v>
      </c>
      <c r="E146">
        <v>100</v>
      </c>
    </row>
    <row r="147" spans="1:8" x14ac:dyDescent="0.2">
      <c r="B147" s="42" t="s">
        <v>123</v>
      </c>
      <c r="C147" s="44" t="s">
        <v>89</v>
      </c>
      <c r="D147" s="48" t="s">
        <v>0</v>
      </c>
      <c r="E147">
        <v>100</v>
      </c>
    </row>
    <row r="148" spans="1:8" x14ac:dyDescent="0.2">
      <c r="C148" t="s">
        <v>41</v>
      </c>
      <c r="E148" s="31">
        <f>SUM(E146:E147)</f>
        <v>200</v>
      </c>
      <c r="H148" s="46"/>
    </row>
    <row r="149" spans="1:8" ht="13.5" thickBot="1" x14ac:dyDescent="0.25"/>
    <row r="150" spans="1:8" ht="15.75" thickBot="1" x14ac:dyDescent="0.3">
      <c r="A150" s="34" t="e">
        <f>'Alternative #1'!#REF!</f>
        <v>#REF!</v>
      </c>
      <c r="C150" s="44" t="s">
        <v>91</v>
      </c>
      <c r="E150" s="31"/>
      <c r="F150" s="55" t="s">
        <v>19</v>
      </c>
    </row>
    <row r="151" spans="1:8" ht="13.5" thickBot="1" x14ac:dyDescent="0.25"/>
    <row r="152" spans="1:8" ht="13.5" thickBot="1" x14ac:dyDescent="0.25">
      <c r="A152" s="34" t="e">
        <f>'Alternative #1'!#REF!</f>
        <v>#REF!</v>
      </c>
      <c r="C152" s="48" t="s">
        <v>75</v>
      </c>
      <c r="E152" s="31">
        <v>618.70000000000005</v>
      </c>
      <c r="F152" t="s">
        <v>0</v>
      </c>
      <c r="G152" s="44"/>
    </row>
    <row r="153" spans="1:8" ht="13.5" thickBot="1" x14ac:dyDescent="0.25"/>
    <row r="154" spans="1:8" ht="13.5" thickBot="1" x14ac:dyDescent="0.25">
      <c r="A154" s="34" t="e">
        <f>'Alternative #1'!#REF!</f>
        <v>#REF!</v>
      </c>
      <c r="C154" s="48" t="s">
        <v>92</v>
      </c>
      <c r="E154" s="31">
        <v>4</v>
      </c>
      <c r="H154" s="46"/>
    </row>
    <row r="155" spans="1:8" ht="13.5" thickBot="1" x14ac:dyDescent="0.25">
      <c r="A155" s="39"/>
      <c r="C155" s="48"/>
      <c r="E155" s="33"/>
      <c r="H155" s="46"/>
    </row>
    <row r="156" spans="1:8" ht="13.5" thickBot="1" x14ac:dyDescent="0.25">
      <c r="A156" s="34">
        <f>'Alternative #1'!A19</f>
        <v>11</v>
      </c>
      <c r="C156" s="48" t="s">
        <v>93</v>
      </c>
      <c r="E156" s="31">
        <v>2</v>
      </c>
      <c r="H156" s="46"/>
    </row>
    <row r="157" spans="1:8" ht="13.5" thickBot="1" x14ac:dyDescent="0.25">
      <c r="C157" s="33"/>
    </row>
    <row r="158" spans="1:8" ht="13.5" thickBot="1" x14ac:dyDescent="0.25">
      <c r="A158" s="34" t="e">
        <f>'Alternative #1'!#REF!</f>
        <v>#REF!</v>
      </c>
      <c r="C158" s="48" t="s">
        <v>94</v>
      </c>
      <c r="E158" s="31">
        <v>6</v>
      </c>
      <c r="H158" s="46"/>
    </row>
    <row r="159" spans="1:8" ht="13.5" thickBot="1" x14ac:dyDescent="0.25">
      <c r="A159" s="39"/>
      <c r="C159" s="48"/>
      <c r="E159" s="33"/>
    </row>
    <row r="160" spans="1:8" ht="13.5" thickBot="1" x14ac:dyDescent="0.25">
      <c r="A160" s="34" t="e">
        <f>'Alternative #1'!#REF!</f>
        <v>#REF!</v>
      </c>
      <c r="C160" s="48" t="s">
        <v>95</v>
      </c>
      <c r="E160" s="31">
        <v>1</v>
      </c>
    </row>
    <row r="161" spans="1:8" ht="13.5" thickBot="1" x14ac:dyDescent="0.25">
      <c r="A161" s="39"/>
      <c r="C161" s="48"/>
      <c r="E161" s="33"/>
    </row>
    <row r="162" spans="1:8" ht="13.5" thickBot="1" x14ac:dyDescent="0.25">
      <c r="A162" s="34">
        <f>'Alternative #1'!A21</f>
        <v>13</v>
      </c>
      <c r="C162" s="44" t="s">
        <v>76</v>
      </c>
      <c r="E162" s="31">
        <v>1</v>
      </c>
      <c r="H162" s="46"/>
    </row>
    <row r="163" spans="1:8" ht="13.5" thickBot="1" x14ac:dyDescent="0.25">
      <c r="A163" s="39"/>
      <c r="C163" s="48"/>
      <c r="E163" s="33"/>
    </row>
    <row r="164" spans="1:8" ht="13.5" thickBot="1" x14ac:dyDescent="0.25">
      <c r="A164" s="34" t="e">
        <f>'Alternative #1'!#REF!</f>
        <v>#REF!</v>
      </c>
      <c r="C164" s="48" t="s">
        <v>77</v>
      </c>
      <c r="E164" s="31">
        <v>1</v>
      </c>
      <c r="H164" s="46"/>
    </row>
    <row r="165" spans="1:8" ht="13.5" thickBot="1" x14ac:dyDescent="0.25"/>
    <row r="166" spans="1:8" ht="13.5" thickBot="1" x14ac:dyDescent="0.25">
      <c r="A166" s="34" t="e">
        <f>'Alternative #1'!#REF!</f>
        <v>#REF!</v>
      </c>
      <c r="C166" s="44" t="s">
        <v>97</v>
      </c>
      <c r="E166" s="31">
        <v>3</v>
      </c>
    </row>
    <row r="167" spans="1:8" ht="13.5" thickBot="1" x14ac:dyDescent="0.25"/>
    <row r="168" spans="1:8" ht="13.5" thickBot="1" x14ac:dyDescent="0.25">
      <c r="A168" s="34" t="e">
        <f>'Alternative #1'!#REF!</f>
        <v>#REF!</v>
      </c>
      <c r="B168" s="42"/>
      <c r="C168" s="44" t="s">
        <v>96</v>
      </c>
      <c r="E168" s="31"/>
    </row>
  </sheetData>
  <mergeCells count="1">
    <mergeCell ref="A3:G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7FF2-2B13-4DFE-99B9-9BA80861232B}">
  <dimension ref="A1:EG96"/>
  <sheetViews>
    <sheetView workbookViewId="0">
      <selection sqref="A1:F1"/>
    </sheetView>
  </sheetViews>
  <sheetFormatPr defaultColWidth="9.140625" defaultRowHeight="12.75" x14ac:dyDescent="0.2"/>
  <cols>
    <col min="1" max="1" width="6.7109375" style="57" customWidth="1"/>
    <col min="2" max="2" width="48" style="4" customWidth="1"/>
    <col min="3" max="3" width="6.5703125" style="4" customWidth="1"/>
    <col min="4" max="4" width="6.7109375" style="4" customWidth="1"/>
    <col min="5" max="6" width="10.7109375" style="4" customWidth="1"/>
    <col min="7" max="7" width="38.42578125" style="4" customWidth="1"/>
    <col min="8" max="9" width="9.140625" style="4"/>
    <col min="10" max="10" width="6.7109375" style="4" customWidth="1"/>
    <col min="11" max="11" width="48" style="4" customWidth="1"/>
    <col min="12" max="12" width="6.5703125" customWidth="1"/>
    <col min="13" max="13" width="6.7109375" style="4" customWidth="1"/>
    <col min="14" max="15" width="10.7109375" style="4" customWidth="1"/>
    <col min="16" max="137" width="9.140625" style="4"/>
    <col min="138" max="16384" width="9.140625" style="5"/>
  </cols>
  <sheetData>
    <row r="1" spans="1:137" ht="15.75" x14ac:dyDescent="0.2">
      <c r="A1" s="181" t="s">
        <v>74</v>
      </c>
      <c r="B1" s="181"/>
      <c r="C1" s="181"/>
      <c r="D1" s="181"/>
      <c r="E1" s="181"/>
      <c r="F1" s="181"/>
    </row>
    <row r="3" spans="1:137" x14ac:dyDescent="0.2">
      <c r="DT3" s="5"/>
      <c r="DU3" s="5"/>
      <c r="DV3" s="5"/>
      <c r="DW3" s="5"/>
      <c r="DX3" s="5"/>
      <c r="DY3" s="5"/>
      <c r="DZ3" s="5"/>
      <c r="EA3" s="5"/>
      <c r="EB3" s="5"/>
      <c r="EC3" s="5"/>
      <c r="ED3" s="5"/>
      <c r="EE3" s="5"/>
      <c r="EF3" s="5"/>
      <c r="EG3" s="5"/>
    </row>
    <row r="4" spans="1:137" s="2" customFormat="1" ht="25.5" x14ac:dyDescent="0.2">
      <c r="A4" s="58" t="s">
        <v>9</v>
      </c>
      <c r="B4" s="8" t="s">
        <v>10</v>
      </c>
      <c r="C4" s="8" t="s">
        <v>11</v>
      </c>
      <c r="D4" s="8" t="s">
        <v>12</v>
      </c>
      <c r="E4" s="8" t="s">
        <v>22</v>
      </c>
      <c r="F4" s="8" t="s">
        <v>13</v>
      </c>
      <c r="G4" s="40"/>
      <c r="H4" s="1"/>
      <c r="I4" s="1"/>
      <c r="J4" s="1"/>
      <c r="K4" s="1"/>
      <c r="L4"/>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row>
    <row r="5" spans="1:137" s="3" customFormat="1" x14ac:dyDescent="0.2">
      <c r="A5" s="175" t="s">
        <v>2</v>
      </c>
      <c r="B5" s="175"/>
      <c r="C5" s="175"/>
      <c r="D5" s="175"/>
      <c r="E5" s="175"/>
      <c r="F5" s="175"/>
      <c r="G5" s="4"/>
      <c r="H5" s="4"/>
      <c r="I5" s="4"/>
      <c r="J5" s="4"/>
      <c r="K5" s="4"/>
      <c r="L5"/>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row>
    <row r="6" spans="1:137" s="3" customFormat="1" x14ac:dyDescent="0.2">
      <c r="A6" s="23">
        <v>1</v>
      </c>
      <c r="B6" s="10" t="s">
        <v>14</v>
      </c>
      <c r="C6" s="9" t="s">
        <v>3</v>
      </c>
      <c r="D6" s="9">
        <v>1</v>
      </c>
      <c r="E6" s="11"/>
      <c r="F6" s="11"/>
      <c r="G6" s="4"/>
      <c r="H6" s="4"/>
      <c r="I6" s="4"/>
      <c r="J6" s="4"/>
      <c r="K6" s="4"/>
      <c r="L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row>
    <row r="7" spans="1:137" s="7" customFormat="1" ht="38.25" x14ac:dyDescent="0.2">
      <c r="A7" s="23">
        <f>A6+1</f>
        <v>2</v>
      </c>
      <c r="B7" s="10" t="s">
        <v>202</v>
      </c>
      <c r="C7" s="9" t="s">
        <v>4</v>
      </c>
      <c r="D7" s="9">
        <v>1</v>
      </c>
      <c r="E7" s="85"/>
      <c r="F7" s="85"/>
      <c r="G7" s="6"/>
      <c r="H7" s="6"/>
      <c r="I7" s="6"/>
      <c r="J7" s="6"/>
      <c r="K7" s="6"/>
      <c r="L7"/>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row>
    <row r="8" spans="1:137" s="7" customFormat="1" x14ac:dyDescent="0.2">
      <c r="A8" s="23">
        <f>A7+1</f>
        <v>3</v>
      </c>
      <c r="B8" s="10" t="s">
        <v>15</v>
      </c>
      <c r="C8" s="9" t="s">
        <v>3</v>
      </c>
      <c r="D8" s="9">
        <v>1</v>
      </c>
      <c r="E8" s="11"/>
      <c r="F8" s="11"/>
      <c r="G8" s="6"/>
      <c r="H8" s="6"/>
      <c r="I8" s="6"/>
      <c r="J8" s="6"/>
      <c r="K8" s="6"/>
      <c r="L8"/>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row>
    <row r="9" spans="1:137" s="7" customFormat="1" x14ac:dyDescent="0.2">
      <c r="A9" s="171" t="s">
        <v>6</v>
      </c>
      <c r="B9" s="171"/>
      <c r="C9" s="171"/>
      <c r="D9" s="171"/>
      <c r="E9" s="171"/>
      <c r="F9" s="171"/>
      <c r="G9" s="6"/>
      <c r="H9" s="6"/>
      <c r="I9" s="6"/>
      <c r="J9" s="6"/>
      <c r="K9" s="6"/>
      <c r="L9"/>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row>
    <row r="10" spans="1:137" s="3" customFormat="1" ht="38.25" x14ac:dyDescent="0.2">
      <c r="A10" s="23">
        <f>A8+1</f>
        <v>4</v>
      </c>
      <c r="B10" s="13" t="s">
        <v>154</v>
      </c>
      <c r="C10" s="9" t="s">
        <v>18</v>
      </c>
      <c r="D10" s="24" t="e">
        <f>#REF!</f>
        <v>#REF!</v>
      </c>
      <c r="E10" s="11"/>
      <c r="F10" s="11"/>
      <c r="G10" s="26" t="s">
        <v>210</v>
      </c>
      <c r="H10" s="6"/>
      <c r="I10" s="4"/>
      <c r="J10" s="4"/>
      <c r="K10" s="4"/>
      <c r="L10"/>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row>
    <row r="11" spans="1:137" s="7" customFormat="1" ht="25.5" x14ac:dyDescent="0.2">
      <c r="A11" s="23">
        <f t="shared" ref="A11:A14" si="0">A10+1</f>
        <v>5</v>
      </c>
      <c r="B11" s="13" t="s">
        <v>25</v>
      </c>
      <c r="C11" s="9" t="s">
        <v>18</v>
      </c>
      <c r="D11" s="47" t="e">
        <f>#REF!</f>
        <v>#REF!</v>
      </c>
      <c r="E11" s="9"/>
      <c r="F11" s="11"/>
      <c r="G11" s="26" t="s">
        <v>210</v>
      </c>
      <c r="H11" s="6"/>
      <c r="I11"/>
      <c r="J11" s="17"/>
      <c r="K11"/>
      <c r="L11"/>
      <c r="M11"/>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row>
    <row r="12" spans="1:137" s="7" customFormat="1" x14ac:dyDescent="0.2">
      <c r="A12" s="23">
        <f t="shared" si="0"/>
        <v>6</v>
      </c>
      <c r="B12" s="13" t="s">
        <v>16</v>
      </c>
      <c r="C12" s="9" t="s">
        <v>0</v>
      </c>
      <c r="D12" s="14" t="e">
        <f>#REF!</f>
        <v>#REF!</v>
      </c>
      <c r="E12" s="11"/>
      <c r="F12" s="11"/>
      <c r="G12" s="6"/>
      <c r="H12" s="6"/>
      <c r="I12" s="6"/>
      <c r="J12" s="6"/>
      <c r="K12" s="6"/>
      <c r="L12"/>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row>
    <row r="13" spans="1:137" s="7" customFormat="1" x14ac:dyDescent="0.2">
      <c r="A13" s="23">
        <f t="shared" si="0"/>
        <v>7</v>
      </c>
      <c r="B13" s="13" t="s">
        <v>78</v>
      </c>
      <c r="C13" s="9" t="s">
        <v>3</v>
      </c>
      <c r="D13" s="9">
        <v>1</v>
      </c>
      <c r="E13" s="9"/>
      <c r="F13" s="11"/>
      <c r="G13" s="6"/>
      <c r="H13" s="6"/>
      <c r="I13" s="6"/>
      <c r="J13" s="6"/>
      <c r="K13" s="6"/>
      <c r="L13"/>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row>
    <row r="14" spans="1:137" s="27" customFormat="1" ht="63.75" x14ac:dyDescent="0.2">
      <c r="A14" s="23">
        <f t="shared" si="0"/>
        <v>8</v>
      </c>
      <c r="B14" s="13" t="s">
        <v>155</v>
      </c>
      <c r="C14" s="9" t="s">
        <v>3</v>
      </c>
      <c r="D14" s="9">
        <v>1</v>
      </c>
      <c r="E14" s="11"/>
      <c r="F14" s="25"/>
      <c r="G14" s="26"/>
      <c r="H14" s="26"/>
      <c r="I14" s="26"/>
      <c r="J14" s="26"/>
      <c r="K14" s="26"/>
      <c r="L14"/>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row>
    <row r="15" spans="1:137" s="7" customFormat="1" x14ac:dyDescent="0.2">
      <c r="A15" s="176" t="s">
        <v>72</v>
      </c>
      <c r="B15" s="177"/>
      <c r="C15" s="177"/>
      <c r="D15" s="177"/>
      <c r="E15" s="177"/>
      <c r="F15" s="178"/>
      <c r="G15" s="6"/>
      <c r="H15" s="6"/>
      <c r="I15" s="6"/>
      <c r="J15" s="6"/>
      <c r="K15" s="6"/>
      <c r="L15"/>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row>
    <row r="16" spans="1:137" s="7" customFormat="1" ht="38.25" x14ac:dyDescent="0.2">
      <c r="A16" s="23">
        <f>A14+1</f>
        <v>9</v>
      </c>
      <c r="B16" s="18" t="s">
        <v>197</v>
      </c>
      <c r="C16" s="9" t="s">
        <v>0</v>
      </c>
      <c r="D16" s="14" t="e">
        <f>#REF!</f>
        <v>#REF!</v>
      </c>
      <c r="E16" s="11"/>
      <c r="F16" s="11"/>
      <c r="G16" s="69" t="s">
        <v>163</v>
      </c>
      <c r="H16" s="6"/>
      <c r="I16" s="6"/>
      <c r="J16" s="6"/>
      <c r="K16" s="6"/>
      <c r="L1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row>
    <row r="17" spans="1:137" s="7" customFormat="1" ht="38.25" x14ac:dyDescent="0.2">
      <c r="A17" s="23">
        <f>A16+1</f>
        <v>10</v>
      </c>
      <c r="B17" s="18" t="s">
        <v>198</v>
      </c>
      <c r="C17" s="9" t="s">
        <v>0</v>
      </c>
      <c r="D17" s="14" t="e">
        <f>#REF!</f>
        <v>#REF!</v>
      </c>
      <c r="E17" s="11"/>
      <c r="F17" s="11"/>
      <c r="G17" s="69" t="s">
        <v>164</v>
      </c>
      <c r="H17" s="6"/>
      <c r="I17" s="6"/>
      <c r="J17" s="6"/>
      <c r="K17" s="6"/>
      <c r="L17"/>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row>
    <row r="18" spans="1:137" s="7" customFormat="1" x14ac:dyDescent="0.2">
      <c r="A18" s="23">
        <f>A17+1</f>
        <v>11</v>
      </c>
      <c r="B18" s="13" t="s">
        <v>17</v>
      </c>
      <c r="C18" s="9" t="s">
        <v>0</v>
      </c>
      <c r="D18" s="14" t="e">
        <f>D17+D16</f>
        <v>#REF!</v>
      </c>
      <c r="E18" s="11"/>
      <c r="F18" s="11"/>
      <c r="G18" s="26" t="s">
        <v>211</v>
      </c>
      <c r="H18" s="4"/>
      <c r="I18" s="4"/>
      <c r="J18" s="4"/>
      <c r="K18" s="4"/>
      <c r="L18"/>
      <c r="M18" s="4"/>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row>
    <row r="19" spans="1:137" s="7" customFormat="1" x14ac:dyDescent="0.2">
      <c r="A19" s="23">
        <f t="shared" ref="A19:A20" si="1">A18+1</f>
        <v>12</v>
      </c>
      <c r="B19" s="13" t="s">
        <v>23</v>
      </c>
      <c r="C19" s="9" t="s">
        <v>0</v>
      </c>
      <c r="D19" s="14" t="e">
        <f>D17+D16</f>
        <v>#REF!</v>
      </c>
      <c r="E19" s="11"/>
      <c r="F19" s="11"/>
      <c r="G19" s="26" t="s">
        <v>211</v>
      </c>
      <c r="H19" s="4"/>
      <c r="I19" s="4"/>
      <c r="J19" s="4"/>
      <c r="K19" s="4"/>
      <c r="L19"/>
      <c r="M19" s="4"/>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row>
    <row r="20" spans="1:137" s="7" customFormat="1" ht="51" x14ac:dyDescent="0.2">
      <c r="A20" s="66">
        <f t="shared" si="1"/>
        <v>13</v>
      </c>
      <c r="B20" s="84" t="s">
        <v>156</v>
      </c>
      <c r="C20" s="68" t="s">
        <v>201</v>
      </c>
      <c r="D20" s="14"/>
      <c r="E20" s="11"/>
      <c r="F20" s="11"/>
      <c r="G20" s="69" t="s">
        <v>157</v>
      </c>
      <c r="H20" s="6"/>
      <c r="I20" s="6"/>
      <c r="J20" s="6"/>
      <c r="K20" s="6"/>
      <c r="L20"/>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row>
    <row r="21" spans="1:137" s="7" customFormat="1" x14ac:dyDescent="0.2">
      <c r="A21" s="171" t="s">
        <v>7</v>
      </c>
      <c r="B21" s="171"/>
      <c r="C21" s="171"/>
      <c r="D21" s="171"/>
      <c r="E21" s="171"/>
      <c r="F21" s="171"/>
      <c r="G21" s="6"/>
      <c r="H21" s="6"/>
      <c r="I21" s="6"/>
      <c r="J21" s="6"/>
      <c r="K21" s="6"/>
      <c r="L21"/>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row>
    <row r="22" spans="1:137" s="7" customFormat="1" x14ac:dyDescent="0.2">
      <c r="A22" s="23">
        <f>A20+1</f>
        <v>14</v>
      </c>
      <c r="B22" s="13" t="s">
        <v>98</v>
      </c>
      <c r="C22" s="9" t="s">
        <v>1</v>
      </c>
      <c r="D22" s="9" t="e">
        <f>#REF!+#REF!</f>
        <v>#REF!</v>
      </c>
      <c r="G22" s="6"/>
      <c r="H22" s="6"/>
      <c r="I22" s="6"/>
      <c r="J22" s="6"/>
      <c r="K22" s="6"/>
      <c r="L22"/>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row>
    <row r="23" spans="1:137" s="7" customFormat="1" x14ac:dyDescent="0.2">
      <c r="A23" s="23">
        <f>A22+1</f>
        <v>15</v>
      </c>
      <c r="B23" s="13" t="s">
        <v>99</v>
      </c>
      <c r="C23" s="9" t="s">
        <v>1</v>
      </c>
      <c r="D23" s="9" t="e">
        <f>#REF!+#REF!</f>
        <v>#REF!</v>
      </c>
      <c r="E23" s="9"/>
      <c r="F23" s="11"/>
      <c r="G23" s="6"/>
      <c r="H23" s="6"/>
      <c r="I23" s="6"/>
      <c r="J23" s="6"/>
      <c r="K23" s="6"/>
      <c r="L23"/>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row>
    <row r="24" spans="1:137" s="7" customFormat="1" x14ac:dyDescent="0.2">
      <c r="A24" s="23">
        <f>A23+1</f>
        <v>16</v>
      </c>
      <c r="B24" s="18" t="s">
        <v>65</v>
      </c>
      <c r="C24" s="23" t="s">
        <v>1</v>
      </c>
      <c r="D24" s="9" t="e">
        <f>#REF!</f>
        <v>#REF!</v>
      </c>
      <c r="E24" s="11"/>
      <c r="F24" s="11"/>
      <c r="G24" s="6"/>
      <c r="H24" s="6"/>
      <c r="I24" s="6"/>
      <c r="J24" s="6"/>
      <c r="K24" s="6"/>
      <c r="L24"/>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row>
    <row r="25" spans="1:137" s="7" customFormat="1" x14ac:dyDescent="0.2">
      <c r="A25" s="86">
        <f t="shared" ref="A25:A29" si="2">A24+1</f>
        <v>17</v>
      </c>
      <c r="B25" s="87" t="s">
        <v>158</v>
      </c>
      <c r="C25" s="86" t="s">
        <v>1</v>
      </c>
      <c r="D25" s="86"/>
      <c r="E25" s="11"/>
      <c r="F25" s="11"/>
      <c r="G25" s="6"/>
      <c r="H25" s="6"/>
      <c r="I25" s="6"/>
      <c r="J25" s="6"/>
      <c r="K25" s="6"/>
      <c r="L2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row>
    <row r="26" spans="1:137" s="7" customFormat="1" x14ac:dyDescent="0.2">
      <c r="A26" s="86">
        <f t="shared" si="2"/>
        <v>18</v>
      </c>
      <c r="B26" s="87" t="s">
        <v>70</v>
      </c>
      <c r="C26" s="86" t="s">
        <v>1</v>
      </c>
      <c r="D26" s="86" t="e">
        <f>#REF!</f>
        <v>#REF!</v>
      </c>
      <c r="E26" s="11"/>
      <c r="F26" s="11"/>
      <c r="G26" s="6"/>
      <c r="H26" s="6"/>
      <c r="I26" s="6"/>
      <c r="J26" s="6"/>
      <c r="K26" s="6"/>
      <c r="L2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row>
    <row r="27" spans="1:137" s="7" customFormat="1" ht="38.25" x14ac:dyDescent="0.2">
      <c r="A27" s="66">
        <f>A26+1</f>
        <v>19</v>
      </c>
      <c r="B27" s="84" t="s">
        <v>204</v>
      </c>
      <c r="C27" s="68" t="s">
        <v>1</v>
      </c>
      <c r="D27" s="68" t="e">
        <f>#REF!</f>
        <v>#REF!</v>
      </c>
      <c r="E27" s="9"/>
      <c r="F27" s="11"/>
      <c r="G27" s="69" t="s">
        <v>203</v>
      </c>
      <c r="H27" s="6"/>
      <c r="I27" s="6"/>
      <c r="J27" s="6"/>
      <c r="K27" s="6"/>
      <c r="L27"/>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row>
    <row r="28" spans="1:137" s="7" customFormat="1" ht="25.5" x14ac:dyDescent="0.2">
      <c r="A28" s="23">
        <f t="shared" si="2"/>
        <v>20</v>
      </c>
      <c r="B28" s="71" t="s">
        <v>159</v>
      </c>
      <c r="C28" s="9" t="s">
        <v>1</v>
      </c>
      <c r="D28" s="9" t="e">
        <f>#REF!</f>
        <v>#REF!</v>
      </c>
      <c r="E28" s="11"/>
      <c r="F28" s="11"/>
      <c r="G28" s="6"/>
      <c r="H28" s="6"/>
      <c r="I28" s="6"/>
      <c r="J28" s="6"/>
      <c r="K28" s="6"/>
      <c r="L28"/>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row>
    <row r="29" spans="1:137" s="7" customFormat="1" ht="25.5" x14ac:dyDescent="0.2">
      <c r="A29" s="23">
        <f t="shared" si="2"/>
        <v>21</v>
      </c>
      <c r="B29" s="18" t="s">
        <v>160</v>
      </c>
      <c r="C29" s="9" t="s">
        <v>1</v>
      </c>
      <c r="D29" s="9" t="e">
        <f>#REF!</f>
        <v>#REF!</v>
      </c>
      <c r="E29" s="11"/>
      <c r="F29" s="11"/>
      <c r="G29" s="6"/>
      <c r="H29" s="6"/>
      <c r="I29" s="6"/>
      <c r="J29" s="6"/>
      <c r="K29" s="6"/>
      <c r="L29"/>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row>
    <row r="30" spans="1:137" s="7" customFormat="1" ht="25.5" x14ac:dyDescent="0.2">
      <c r="A30" s="23">
        <f>A29+1</f>
        <v>22</v>
      </c>
      <c r="B30" s="87" t="s">
        <v>205</v>
      </c>
      <c r="C30" s="86" t="s">
        <v>0</v>
      </c>
      <c r="D30" s="91" t="e">
        <f>#REF!</f>
        <v>#REF!</v>
      </c>
      <c r="E30" s="11"/>
      <c r="F30" s="11"/>
      <c r="G30" s="6"/>
      <c r="H30" s="6"/>
      <c r="I30" s="6"/>
      <c r="J30" s="6"/>
      <c r="K30" s="6"/>
      <c r="L30"/>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row>
    <row r="31" spans="1:137" s="7" customFormat="1" x14ac:dyDescent="0.2">
      <c r="A31" s="176" t="s">
        <v>26</v>
      </c>
      <c r="B31" s="177"/>
      <c r="C31" s="177"/>
      <c r="D31" s="177"/>
      <c r="E31" s="177"/>
      <c r="F31" s="178"/>
      <c r="G31" s="6"/>
      <c r="H31" s="6"/>
      <c r="I31" s="6"/>
      <c r="J31" s="6"/>
      <c r="K31" s="6"/>
      <c r="L31"/>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row>
    <row r="32" spans="1:137" s="7" customFormat="1" x14ac:dyDescent="0.2">
      <c r="A32" s="23">
        <v>23</v>
      </c>
      <c r="B32" s="18" t="s">
        <v>31</v>
      </c>
      <c r="C32" s="23" t="s">
        <v>1</v>
      </c>
      <c r="D32" s="23" t="e">
        <f>#REF!</f>
        <v>#REF!</v>
      </c>
      <c r="E32" s="11"/>
      <c r="F32" s="11"/>
      <c r="G32" s="6"/>
      <c r="H32" s="6"/>
      <c r="I32" s="6"/>
      <c r="J32" s="6"/>
      <c r="K32" s="6"/>
      <c r="L32"/>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row>
    <row r="33" spans="1:137" s="7" customFormat="1" ht="25.5" x14ac:dyDescent="0.2">
      <c r="A33" s="23">
        <f>A32+1</f>
        <v>24</v>
      </c>
      <c r="B33" s="18" t="s">
        <v>161</v>
      </c>
      <c r="C33" s="23" t="s">
        <v>1</v>
      </c>
      <c r="D33" s="23" t="e">
        <f>#REF!</f>
        <v>#REF!</v>
      </c>
      <c r="E33" s="11"/>
      <c r="F33" s="11"/>
      <c r="G33" s="6"/>
      <c r="H33" s="6"/>
      <c r="I33" s="6"/>
      <c r="J33" s="6"/>
      <c r="K33" s="6"/>
      <c r="L33"/>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row>
    <row r="34" spans="1:137" s="7" customFormat="1" x14ac:dyDescent="0.2">
      <c r="A34" s="23">
        <f t="shared" ref="A34:A35" si="3">A33+1</f>
        <v>25</v>
      </c>
      <c r="B34" s="18" t="s">
        <v>162</v>
      </c>
      <c r="C34" s="23" t="s">
        <v>1</v>
      </c>
      <c r="D34" s="23" t="e">
        <f>#REF!</f>
        <v>#REF!</v>
      </c>
      <c r="E34" s="11"/>
      <c r="F34" s="11"/>
      <c r="G34" s="6"/>
      <c r="H34" s="6"/>
      <c r="I34" s="6"/>
      <c r="J34" s="6"/>
      <c r="K34" s="6"/>
      <c r="L34"/>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row>
    <row r="35" spans="1:137" s="7" customFormat="1" x14ac:dyDescent="0.2">
      <c r="A35" s="23">
        <f t="shared" si="3"/>
        <v>26</v>
      </c>
      <c r="B35" s="18" t="s">
        <v>32</v>
      </c>
      <c r="C35" s="23" t="s">
        <v>1</v>
      </c>
      <c r="D35" s="23" t="e">
        <f>#REF!</f>
        <v>#REF!</v>
      </c>
      <c r="E35" s="11"/>
      <c r="F35" s="11"/>
      <c r="G35" s="6"/>
      <c r="H35" s="6"/>
      <c r="I35" s="6"/>
      <c r="J35" s="6"/>
      <c r="K35" s="6"/>
      <c r="L35"/>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row>
    <row r="36" spans="1:137" s="7" customFormat="1" x14ac:dyDescent="0.2">
      <c r="A36" s="179" t="s">
        <v>20</v>
      </c>
      <c r="B36" s="179"/>
      <c r="C36" s="179"/>
      <c r="D36" s="179"/>
      <c r="E36" s="179"/>
      <c r="F36" s="179"/>
      <c r="G36" s="6"/>
      <c r="H36" s="6"/>
      <c r="I36" s="6"/>
      <c r="J36" s="6"/>
      <c r="K36" s="6"/>
      <c r="L3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row>
    <row r="37" spans="1:137" ht="25.5" x14ac:dyDescent="0.2">
      <c r="A37" s="23">
        <f>A35+1</f>
        <v>27</v>
      </c>
      <c r="B37" s="15" t="s">
        <v>166</v>
      </c>
      <c r="C37" s="16" t="s">
        <v>0</v>
      </c>
      <c r="D37" s="23" t="e">
        <f>#REF!</f>
        <v>#REF!</v>
      </c>
      <c r="E37" s="9"/>
      <c r="F37" s="11"/>
    </row>
    <row r="38" spans="1:137" s="7" customFormat="1" ht="25.5" x14ac:dyDescent="0.2">
      <c r="A38" s="23">
        <f>A37+1</f>
        <v>28</v>
      </c>
      <c r="B38" s="15" t="s">
        <v>167</v>
      </c>
      <c r="C38" s="16" t="s">
        <v>0</v>
      </c>
      <c r="D38" s="23" t="e">
        <f>#REF!</f>
        <v>#REF!</v>
      </c>
      <c r="E38" s="9"/>
      <c r="F38" s="11"/>
      <c r="G38" s="4"/>
      <c r="H38" s="6"/>
      <c r="I38" s="6"/>
      <c r="J38" s="6"/>
      <c r="K38" s="6"/>
      <c r="L38"/>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row>
    <row r="39" spans="1:137" ht="38.25" x14ac:dyDescent="0.2">
      <c r="A39" s="23">
        <f t="shared" ref="A39" si="4">A38+1</f>
        <v>29</v>
      </c>
      <c r="B39" s="15" t="s">
        <v>165</v>
      </c>
      <c r="C39" s="16" t="s">
        <v>0</v>
      </c>
      <c r="D39" s="23"/>
      <c r="E39" s="9"/>
      <c r="F39" s="11"/>
    </row>
    <row r="40" spans="1:137" ht="25.5" x14ac:dyDescent="0.2">
      <c r="A40" s="66" t="str">
        <f>A39&amp;"a"</f>
        <v>29a</v>
      </c>
      <c r="B40" s="67" t="s">
        <v>168</v>
      </c>
      <c r="C40" s="68" t="s">
        <v>8</v>
      </c>
      <c r="D40" s="66">
        <v>1</v>
      </c>
      <c r="E40" s="9"/>
      <c r="F40" s="11"/>
    </row>
    <row r="41" spans="1:137" ht="25.5" x14ac:dyDescent="0.2">
      <c r="A41" s="23">
        <f>A39+1</f>
        <v>30</v>
      </c>
      <c r="B41" s="15" t="s">
        <v>169</v>
      </c>
      <c r="C41" s="16" t="s">
        <v>1</v>
      </c>
      <c r="D41" s="23"/>
      <c r="E41" s="9"/>
      <c r="F41" s="11"/>
    </row>
    <row r="42" spans="1:137" ht="38.25" x14ac:dyDescent="0.2">
      <c r="A42" s="23">
        <f>A41+1</f>
        <v>31</v>
      </c>
      <c r="B42" s="13" t="s">
        <v>170</v>
      </c>
      <c r="C42" s="9" t="s">
        <v>0</v>
      </c>
      <c r="D42" s="23" t="e">
        <f>#REF!</f>
        <v>#REF!</v>
      </c>
      <c r="E42" s="9"/>
      <c r="F42" s="11"/>
    </row>
    <row r="43" spans="1:137" ht="25.5" x14ac:dyDescent="0.2">
      <c r="A43" s="23">
        <f t="shared" ref="A43:A44" si="5">A42+1</f>
        <v>32</v>
      </c>
      <c r="B43" s="18" t="s">
        <v>199</v>
      </c>
      <c r="C43" s="9" t="s">
        <v>0</v>
      </c>
      <c r="D43" s="23"/>
      <c r="E43" s="9"/>
      <c r="F43" s="11"/>
    </row>
    <row r="44" spans="1:137" ht="25.5" x14ac:dyDescent="0.2">
      <c r="A44" s="23">
        <f t="shared" si="5"/>
        <v>33</v>
      </c>
      <c r="B44" s="18" t="s">
        <v>200</v>
      </c>
      <c r="C44" s="9" t="s">
        <v>0</v>
      </c>
      <c r="D44" s="23"/>
      <c r="E44" s="9"/>
      <c r="F44" s="11"/>
    </row>
    <row r="45" spans="1:137" ht="12.75" customHeight="1" x14ac:dyDescent="0.2">
      <c r="A45" s="182" t="s">
        <v>171</v>
      </c>
      <c r="B45" s="183"/>
      <c r="C45" s="182"/>
      <c r="D45" s="184"/>
      <c r="E45" s="184"/>
      <c r="F45" s="184"/>
    </row>
    <row r="46" spans="1:137" ht="25.5" x14ac:dyDescent="0.2">
      <c r="A46" s="9">
        <f>A44+1</f>
        <v>34</v>
      </c>
      <c r="B46" s="18" t="s">
        <v>196</v>
      </c>
      <c r="C46" s="72" t="s">
        <v>3</v>
      </c>
      <c r="D46" s="23">
        <v>1</v>
      </c>
      <c r="E46" s="25"/>
      <c r="F46" s="25"/>
    </row>
    <row r="47" spans="1:137" ht="51" x14ac:dyDescent="0.2">
      <c r="A47" s="9">
        <f>A46+1</f>
        <v>35</v>
      </c>
      <c r="B47" s="18" t="s">
        <v>190</v>
      </c>
      <c r="C47" s="72" t="s">
        <v>3</v>
      </c>
      <c r="D47" s="23">
        <v>1</v>
      </c>
      <c r="E47" s="25"/>
      <c r="F47" s="25"/>
    </row>
    <row r="48" spans="1:137" ht="25.5" x14ac:dyDescent="0.2">
      <c r="A48" s="9">
        <f>A47+1</f>
        <v>36</v>
      </c>
      <c r="B48" s="83" t="s">
        <v>172</v>
      </c>
      <c r="C48" s="72" t="s">
        <v>3</v>
      </c>
      <c r="D48" s="23">
        <v>1</v>
      </c>
      <c r="E48" s="25"/>
      <c r="F48" s="25"/>
    </row>
    <row r="49" spans="1:137" s="7" customFormat="1" x14ac:dyDescent="0.2">
      <c r="A49" s="184" t="s">
        <v>79</v>
      </c>
      <c r="B49" s="184"/>
      <c r="C49" s="184"/>
      <c r="D49" s="184"/>
      <c r="E49" s="184"/>
      <c r="F49" s="184"/>
      <c r="G49" s="6"/>
      <c r="H49" s="6"/>
      <c r="I49" s="6"/>
      <c r="J49" s="6"/>
      <c r="K49" s="6"/>
      <c r="L49"/>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row>
    <row r="50" spans="1:137" s="20" customFormat="1" ht="51" x14ac:dyDescent="0.2">
      <c r="A50" s="23">
        <f>A48+1</f>
        <v>37</v>
      </c>
      <c r="B50" s="21" t="s">
        <v>173</v>
      </c>
      <c r="C50" s="9" t="s">
        <v>1</v>
      </c>
      <c r="D50" s="9">
        <v>2</v>
      </c>
      <c r="E50" s="10"/>
      <c r="F50" s="10"/>
      <c r="G50" s="19"/>
      <c r="H50" s="19"/>
      <c r="I50" s="19"/>
      <c r="J50" s="19"/>
      <c r="K50" s="60"/>
      <c r="L50"/>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row>
    <row r="51" spans="1:137" s="7" customFormat="1" ht="25.5" x14ac:dyDescent="0.2">
      <c r="A51" s="23">
        <f>A50+1</f>
        <v>38</v>
      </c>
      <c r="B51" s="13" t="s">
        <v>174</v>
      </c>
      <c r="C51" s="9" t="s">
        <v>1</v>
      </c>
      <c r="D51" s="9">
        <v>2</v>
      </c>
      <c r="E51" s="11"/>
      <c r="F51" s="11"/>
      <c r="G51" s="6"/>
      <c r="H51" s="6"/>
      <c r="I51" s="6"/>
      <c r="J51" s="6"/>
      <c r="K51" s="6"/>
      <c r="L51"/>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row>
    <row r="52" spans="1:137" s="7" customFormat="1" ht="25.5" x14ac:dyDescent="0.2">
      <c r="A52" s="23">
        <f t="shared" ref="A52:A55" si="6">A51+1</f>
        <v>39</v>
      </c>
      <c r="B52" s="13" t="s">
        <v>191</v>
      </c>
      <c r="C52" s="9" t="s">
        <v>1</v>
      </c>
      <c r="D52" s="9">
        <v>2</v>
      </c>
      <c r="E52" s="11"/>
      <c r="F52" s="11"/>
      <c r="G52" s="6"/>
      <c r="H52" s="6"/>
      <c r="I52" s="6"/>
      <c r="J52" s="6"/>
      <c r="K52" s="6"/>
      <c r="L52"/>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row>
    <row r="53" spans="1:137" s="7" customFormat="1" ht="25.5" x14ac:dyDescent="0.2">
      <c r="A53" s="23">
        <f t="shared" si="6"/>
        <v>40</v>
      </c>
      <c r="B53" s="18" t="s">
        <v>192</v>
      </c>
      <c r="C53" s="9" t="s">
        <v>3</v>
      </c>
      <c r="D53" s="9">
        <v>1</v>
      </c>
      <c r="E53" s="11"/>
      <c r="F53" s="11"/>
      <c r="G53" s="6"/>
      <c r="H53" s="6"/>
      <c r="I53" s="6"/>
      <c r="J53" s="6"/>
      <c r="K53" s="6"/>
      <c r="L53"/>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row>
    <row r="54" spans="1:137" s="7" customFormat="1" ht="51" x14ac:dyDescent="0.2">
      <c r="A54" s="23">
        <f t="shared" si="6"/>
        <v>41</v>
      </c>
      <c r="B54" s="13" t="s">
        <v>176</v>
      </c>
      <c r="C54" s="9" t="s">
        <v>3</v>
      </c>
      <c r="D54" s="9">
        <v>1</v>
      </c>
      <c r="E54" s="11"/>
      <c r="F54" s="11"/>
      <c r="G54" s="6"/>
      <c r="H54" s="22"/>
      <c r="I54" s="6"/>
      <c r="J54" s="6"/>
      <c r="K54" s="6"/>
      <c r="L54"/>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row>
    <row r="55" spans="1:137" s="7" customFormat="1" ht="25.5" x14ac:dyDescent="0.2">
      <c r="A55" s="23">
        <f t="shared" si="6"/>
        <v>42</v>
      </c>
      <c r="B55" s="18" t="s">
        <v>175</v>
      </c>
      <c r="C55" s="9" t="s">
        <v>3</v>
      </c>
      <c r="D55" s="9">
        <v>2</v>
      </c>
      <c r="E55" s="11"/>
      <c r="F55" s="11"/>
      <c r="G55" s="6"/>
      <c r="H55" s="6"/>
      <c r="I55" s="6"/>
      <c r="J55" s="6"/>
      <c r="K55" s="6"/>
      <c r="L55"/>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row>
    <row r="56" spans="1:137" s="7" customFormat="1" x14ac:dyDescent="0.2">
      <c r="A56" s="184" t="s">
        <v>80</v>
      </c>
      <c r="B56" s="184"/>
      <c r="C56" s="184"/>
      <c r="D56" s="184"/>
      <c r="E56" s="184"/>
      <c r="F56" s="184"/>
      <c r="G56" s="6"/>
      <c r="H56" s="6"/>
      <c r="I56" s="6"/>
      <c r="J56" s="6"/>
      <c r="K56" s="6"/>
      <c r="L5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row>
    <row r="57" spans="1:137" s="7" customFormat="1" x14ac:dyDescent="0.2">
      <c r="A57" s="23">
        <f>A55+1</f>
        <v>43</v>
      </c>
      <c r="B57" s="13" t="s">
        <v>193</v>
      </c>
      <c r="C57" s="9" t="s">
        <v>3</v>
      </c>
      <c r="D57" s="9">
        <v>1</v>
      </c>
      <c r="E57" s="11"/>
      <c r="F57" s="11"/>
      <c r="G57" s="6"/>
      <c r="H57" s="6"/>
      <c r="I57" s="6"/>
      <c r="J57" s="6"/>
      <c r="K57" s="6"/>
      <c r="L57"/>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row>
    <row r="58" spans="1:137" s="7" customFormat="1" x14ac:dyDescent="0.2">
      <c r="A58" s="23">
        <f>A57+1</f>
        <v>44</v>
      </c>
      <c r="B58" s="13" t="s">
        <v>194</v>
      </c>
      <c r="C58" s="9" t="s">
        <v>3</v>
      </c>
      <c r="D58" s="9">
        <v>1</v>
      </c>
      <c r="E58" s="11"/>
      <c r="F58" s="11"/>
      <c r="G58" s="6"/>
      <c r="H58" s="6"/>
      <c r="I58" s="6"/>
      <c r="J58" s="6"/>
      <c r="K58" s="6"/>
      <c r="L58"/>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row>
    <row r="59" spans="1:137" s="7" customFormat="1" x14ac:dyDescent="0.2">
      <c r="A59" s="23">
        <f t="shared" ref="A59" si="7">A58+1</f>
        <v>45</v>
      </c>
      <c r="B59" s="13" t="s">
        <v>195</v>
      </c>
      <c r="C59" s="9" t="s">
        <v>3</v>
      </c>
      <c r="D59" s="9">
        <v>1</v>
      </c>
      <c r="E59" s="11"/>
      <c r="F59" s="11"/>
      <c r="G59" s="6"/>
      <c r="H59" s="6"/>
      <c r="I59" s="6"/>
      <c r="J59" s="6"/>
      <c r="K59" s="6"/>
      <c r="L59"/>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row>
    <row r="60" spans="1:137" s="7" customFormat="1" x14ac:dyDescent="0.2">
      <c r="A60" s="184" t="s">
        <v>73</v>
      </c>
      <c r="B60" s="184"/>
      <c r="C60" s="184"/>
      <c r="D60" s="184"/>
      <c r="E60" s="184"/>
      <c r="F60" s="184"/>
      <c r="G60" s="6"/>
      <c r="H60" s="6"/>
      <c r="I60" s="6"/>
      <c r="J60" s="6"/>
      <c r="K60" s="6"/>
      <c r="L60"/>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row>
    <row r="61" spans="1:137" s="7" customFormat="1" ht="25.5" x14ac:dyDescent="0.2">
      <c r="A61" s="23">
        <f>A59+1</f>
        <v>46</v>
      </c>
      <c r="B61" s="13" t="s">
        <v>177</v>
      </c>
      <c r="C61" s="9" t="s">
        <v>19</v>
      </c>
      <c r="D61" s="56" t="e">
        <f>#REF!</f>
        <v>#REF!</v>
      </c>
      <c r="E61" s="11"/>
      <c r="F61" s="11"/>
      <c r="G61" s="6"/>
      <c r="H61" s="6"/>
      <c r="I61" s="6"/>
      <c r="J61" s="6"/>
      <c r="K61" s="6"/>
      <c r="L61"/>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row>
    <row r="62" spans="1:137" s="7" customFormat="1" ht="38.25" x14ac:dyDescent="0.2">
      <c r="A62" s="23">
        <f>A61+1</f>
        <v>47</v>
      </c>
      <c r="B62" s="13" t="s">
        <v>178</v>
      </c>
      <c r="C62" s="9" t="s">
        <v>0</v>
      </c>
      <c r="D62" s="14" t="e">
        <f>#REF!</f>
        <v>#REF!</v>
      </c>
      <c r="E62" s="11"/>
      <c r="F62" s="11"/>
      <c r="G62" s="6"/>
      <c r="H62" s="6"/>
      <c r="I62" s="6"/>
      <c r="J62" s="6"/>
      <c r="K62" s="6"/>
      <c r="L62"/>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row>
    <row r="63" spans="1:137" s="7" customFormat="1" ht="25.5" x14ac:dyDescent="0.2">
      <c r="A63" s="66">
        <f>A62+1</f>
        <v>48</v>
      </c>
      <c r="B63" s="67" t="s">
        <v>179</v>
      </c>
      <c r="C63" s="68" t="s">
        <v>0</v>
      </c>
      <c r="D63" s="14"/>
      <c r="E63" s="11"/>
      <c r="F63" s="11"/>
      <c r="G63" s="6"/>
      <c r="H63" s="6"/>
      <c r="I63" s="6"/>
      <c r="J63" s="6"/>
      <c r="K63" s="6"/>
      <c r="L63"/>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row>
    <row r="64" spans="1:137" s="7" customFormat="1" x14ac:dyDescent="0.2">
      <c r="A64" s="179" t="s">
        <v>5</v>
      </c>
      <c r="B64" s="179"/>
      <c r="C64" s="179"/>
      <c r="D64" s="179"/>
      <c r="E64" s="179"/>
      <c r="F64" s="179"/>
      <c r="G64" s="6"/>
      <c r="H64" s="65"/>
      <c r="I64" s="6"/>
      <c r="J64" s="6"/>
      <c r="K64" s="6"/>
      <c r="L64"/>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row>
    <row r="65" spans="1:137" s="7" customFormat="1" ht="51" x14ac:dyDescent="0.2">
      <c r="A65" s="23">
        <f>A63+1</f>
        <v>49</v>
      </c>
      <c r="B65" s="18" t="s">
        <v>182</v>
      </c>
      <c r="C65" s="23" t="s">
        <v>3</v>
      </c>
      <c r="D65" s="9">
        <v>1</v>
      </c>
      <c r="E65" s="11"/>
      <c r="F65" s="11"/>
      <c r="G65" s="6"/>
      <c r="H65" s="6"/>
      <c r="I65" s="6"/>
      <c r="J65" s="6"/>
      <c r="K65" s="6"/>
      <c r="L65"/>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row>
    <row r="66" spans="1:137" s="7" customFormat="1" x14ac:dyDescent="0.2">
      <c r="A66" s="23">
        <f t="shared" ref="A66:A69" si="8">A65+1</f>
        <v>50</v>
      </c>
      <c r="B66" s="18" t="s">
        <v>180</v>
      </c>
      <c r="C66" s="23" t="s">
        <v>3</v>
      </c>
      <c r="D66" s="9"/>
      <c r="E66" s="11"/>
      <c r="F66" s="11"/>
      <c r="G66" s="6"/>
      <c r="H66" s="6"/>
      <c r="I66" s="6"/>
      <c r="J66" s="6"/>
      <c r="K66" s="6"/>
      <c r="L6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row>
    <row r="67" spans="1:137" s="7" customFormat="1" x14ac:dyDescent="0.2">
      <c r="A67" s="23">
        <f t="shared" si="8"/>
        <v>51</v>
      </c>
      <c r="B67" s="18" t="s">
        <v>181</v>
      </c>
      <c r="C67" s="23" t="s">
        <v>1</v>
      </c>
      <c r="D67" s="9"/>
      <c r="E67" s="11"/>
      <c r="F67" s="11"/>
      <c r="G67" s="6"/>
      <c r="H67" s="6"/>
      <c r="I67" s="6"/>
      <c r="J67" s="6"/>
      <c r="K67" s="6"/>
      <c r="L67"/>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row>
    <row r="68" spans="1:137" s="7" customFormat="1" x14ac:dyDescent="0.2">
      <c r="A68" s="23">
        <f t="shared" si="8"/>
        <v>52</v>
      </c>
      <c r="B68" s="18" t="s">
        <v>183</v>
      </c>
      <c r="C68" s="23" t="s">
        <v>3</v>
      </c>
      <c r="D68" s="9"/>
      <c r="E68" s="11"/>
      <c r="F68" s="11"/>
      <c r="G68" s="6"/>
      <c r="H68" s="6"/>
      <c r="I68" s="6"/>
      <c r="J68" s="6"/>
      <c r="K68" s="6"/>
      <c r="L68"/>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row>
    <row r="69" spans="1:137" s="7" customFormat="1" ht="25.5" x14ac:dyDescent="0.2">
      <c r="A69" s="23">
        <f t="shared" si="8"/>
        <v>53</v>
      </c>
      <c r="B69" s="18" t="s">
        <v>27</v>
      </c>
      <c r="C69" s="9" t="s">
        <v>8</v>
      </c>
      <c r="D69" s="9">
        <v>1</v>
      </c>
      <c r="E69" s="12"/>
      <c r="F69" s="12"/>
      <c r="G69" s="6"/>
      <c r="H69" s="6"/>
      <c r="I69" s="6"/>
      <c r="J69" s="6"/>
      <c r="K69" s="6"/>
      <c r="L69"/>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row>
    <row r="72" spans="1:137" ht="15" x14ac:dyDescent="0.2">
      <c r="A72" s="73"/>
      <c r="B72" s="74" t="s">
        <v>184</v>
      </c>
      <c r="C72" s="75" t="s">
        <v>30</v>
      </c>
      <c r="D72" s="76"/>
      <c r="E72" s="76"/>
      <c r="F72" s="76"/>
    </row>
    <row r="73" spans="1:137" ht="15" x14ac:dyDescent="0.2">
      <c r="A73" s="73"/>
      <c r="B73" s="74" t="s">
        <v>28</v>
      </c>
      <c r="C73" s="73"/>
      <c r="D73" s="73"/>
      <c r="E73" s="73"/>
      <c r="F73" s="73"/>
    </row>
    <row r="74" spans="1:137" x14ac:dyDescent="0.2">
      <c r="A74" s="70"/>
      <c r="B74" s="70"/>
      <c r="C74" s="70"/>
      <c r="D74" s="70"/>
      <c r="E74" s="70"/>
      <c r="F74" s="70"/>
    </row>
    <row r="75" spans="1:137" ht="15" x14ac:dyDescent="0.2">
      <c r="A75" s="77" t="s">
        <v>188</v>
      </c>
      <c r="B75" s="73"/>
      <c r="C75" s="73"/>
      <c r="D75" s="73"/>
      <c r="E75" s="73"/>
      <c r="F75" s="73"/>
    </row>
    <row r="76" spans="1:137" x14ac:dyDescent="0.2">
      <c r="A76" s="70"/>
      <c r="B76" s="70"/>
      <c r="C76" s="70"/>
      <c r="D76" s="70"/>
      <c r="E76" s="70"/>
      <c r="F76" s="70"/>
    </row>
    <row r="77" spans="1:137" x14ac:dyDescent="0.2">
      <c r="A77" s="70" t="s">
        <v>189</v>
      </c>
      <c r="B77" s="70"/>
      <c r="C77" s="70"/>
      <c r="D77" s="70"/>
      <c r="E77" s="70"/>
      <c r="F77" s="70"/>
    </row>
    <row r="78" spans="1:137" x14ac:dyDescent="0.2">
      <c r="A78" s="70"/>
      <c r="B78" s="70"/>
      <c r="C78" s="70"/>
      <c r="D78" s="70"/>
      <c r="E78" s="70"/>
      <c r="F78" s="70"/>
      <c r="G78" s="6"/>
    </row>
    <row r="79" spans="1:137" s="7" customFormat="1" x14ac:dyDescent="0.2">
      <c r="A79" s="78"/>
      <c r="B79" s="78"/>
      <c r="C79" s="78"/>
      <c r="D79" s="78"/>
      <c r="E79" s="78"/>
      <c r="F79" s="78"/>
      <c r="G79" s="6"/>
      <c r="H79" s="6"/>
      <c r="I79" s="6"/>
      <c r="J79" s="6"/>
      <c r="K79" s="6"/>
      <c r="L79"/>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row>
    <row r="80" spans="1:137" s="7" customFormat="1" ht="15" x14ac:dyDescent="0.2">
      <c r="A80" s="79" t="s">
        <v>29</v>
      </c>
      <c r="B80" s="76"/>
      <c r="C80" s="76"/>
      <c r="D80" s="76"/>
      <c r="E80" s="76"/>
      <c r="F80" s="76"/>
      <c r="G80" s="6"/>
      <c r="H80" s="1"/>
      <c r="I80" s="1"/>
      <c r="J80" s="1"/>
      <c r="K80" s="1"/>
      <c r="L80"/>
      <c r="M80" s="1"/>
      <c r="N80" s="1"/>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row>
    <row r="81" spans="1:137" s="6" customFormat="1" ht="15" x14ac:dyDescent="0.2">
      <c r="A81" s="77" t="s">
        <v>24</v>
      </c>
      <c r="B81" s="73"/>
      <c r="C81" s="73"/>
      <c r="D81" s="73"/>
      <c r="E81" s="73"/>
      <c r="F81" s="73"/>
      <c r="H81" s="4"/>
      <c r="I81" s="4"/>
      <c r="J81" s="4"/>
      <c r="K81" s="4"/>
      <c r="L81"/>
      <c r="M81" s="4"/>
      <c r="N81" s="4"/>
    </row>
    <row r="82" spans="1:137" s="6" customFormat="1" x14ac:dyDescent="0.2">
      <c r="A82" s="70"/>
      <c r="B82" s="70"/>
      <c r="C82" s="70"/>
      <c r="D82" s="70"/>
      <c r="E82" s="70"/>
      <c r="F82" s="70"/>
      <c r="H82" s="4"/>
      <c r="I82" s="4"/>
      <c r="J82" s="4"/>
      <c r="K82" s="4"/>
      <c r="L82"/>
      <c r="M82" s="4"/>
      <c r="N82" s="4"/>
    </row>
    <row r="83" spans="1:137" s="6" customFormat="1" ht="25.5" x14ac:dyDescent="0.2">
      <c r="A83" s="58" t="s">
        <v>9</v>
      </c>
      <c r="B83" s="8" t="s">
        <v>10</v>
      </c>
      <c r="C83" s="8" t="s">
        <v>11</v>
      </c>
      <c r="D83" s="8" t="s">
        <v>12</v>
      </c>
      <c r="E83" s="8" t="s">
        <v>22</v>
      </c>
      <c r="F83" s="8" t="s">
        <v>13</v>
      </c>
      <c r="G83" s="4"/>
      <c r="H83" s="4"/>
      <c r="I83" s="4"/>
      <c r="J83" s="4"/>
      <c r="K83" s="4"/>
      <c r="L83"/>
      <c r="M83" s="4"/>
      <c r="N83" s="4"/>
    </row>
    <row r="84" spans="1:137" s="3" customFormat="1" ht="55.5" x14ac:dyDescent="0.2">
      <c r="A84" s="23" t="str">
        <f>A50&amp;"A"</f>
        <v>37A</v>
      </c>
      <c r="B84" s="13" t="s">
        <v>186</v>
      </c>
      <c r="C84" s="9" t="s">
        <v>1</v>
      </c>
      <c r="D84" s="9">
        <f>D50</f>
        <v>2</v>
      </c>
      <c r="E84" s="10"/>
      <c r="F84" s="10"/>
      <c r="G84" s="4"/>
      <c r="H84" s="4"/>
      <c r="I84" s="4"/>
      <c r="J84" s="4"/>
      <c r="K84" s="4"/>
      <c r="L8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row>
    <row r="85" spans="1:137" s="3" customFormat="1" x14ac:dyDescent="0.2">
      <c r="A85" s="23" t="str">
        <f>A51&amp;"A"</f>
        <v>38A</v>
      </c>
      <c r="B85" s="13" t="s">
        <v>187</v>
      </c>
      <c r="C85" s="9" t="s">
        <v>1</v>
      </c>
      <c r="D85" s="9">
        <f>D51</f>
        <v>2</v>
      </c>
      <c r="E85" s="11"/>
      <c r="F85" s="11"/>
      <c r="G85" s="4"/>
      <c r="H85" s="4"/>
      <c r="I85" s="4"/>
      <c r="J85" s="4"/>
      <c r="K85" s="4"/>
      <c r="L85"/>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row>
    <row r="86" spans="1:137" x14ac:dyDescent="0.2">
      <c r="A86" s="70"/>
      <c r="B86" s="70"/>
      <c r="C86" s="70"/>
      <c r="D86" s="70"/>
      <c r="E86" s="70"/>
      <c r="F86" s="70"/>
    </row>
    <row r="87" spans="1:137" x14ac:dyDescent="0.2">
      <c r="A87" s="70"/>
      <c r="B87" s="70"/>
      <c r="C87" s="70"/>
      <c r="D87" s="70"/>
      <c r="E87" s="70"/>
      <c r="F87" s="70"/>
    </row>
    <row r="88" spans="1:137" ht="15" x14ac:dyDescent="0.2">
      <c r="A88" s="73"/>
      <c r="B88" s="80" t="s">
        <v>185</v>
      </c>
      <c r="C88" s="75" t="s">
        <v>30</v>
      </c>
      <c r="D88" s="76"/>
      <c r="E88" s="76"/>
      <c r="F88" s="76"/>
      <c r="H88" s="5"/>
      <c r="I88" s="5"/>
      <c r="J88" s="5"/>
      <c r="K88" s="5"/>
      <c r="M88" s="5"/>
      <c r="N88" s="5"/>
    </row>
    <row r="89" spans="1:137" ht="15" x14ac:dyDescent="0.2">
      <c r="A89" s="73"/>
      <c r="B89" s="80" t="s">
        <v>28</v>
      </c>
      <c r="C89" s="73"/>
      <c r="D89" s="73"/>
      <c r="E89" s="73"/>
      <c r="F89" s="73"/>
      <c r="G89" s="5"/>
      <c r="H89" s="5"/>
      <c r="I89" s="5"/>
      <c r="J89" s="5"/>
      <c r="K89" s="5"/>
      <c r="M89" s="5"/>
      <c r="N89" s="5"/>
    </row>
    <row r="90" spans="1:137" ht="15" x14ac:dyDescent="0.2">
      <c r="A90" s="70"/>
      <c r="B90" s="81" t="str">
        <f>"(Including Base Bid total, substituting Bid Alternate items "&amp;A84&amp;" &amp; "&amp;A85&amp;" for Base Bid"</f>
        <v>(Including Base Bid total, substituting Bid Alternate items 37A &amp; 38A for Base Bid</v>
      </c>
      <c r="C90" s="78"/>
      <c r="D90" s="78"/>
      <c r="E90" s="78"/>
      <c r="F90" s="78"/>
      <c r="G90" s="5"/>
      <c r="H90" s="5"/>
      <c r="I90" s="5"/>
      <c r="J90" s="5"/>
      <c r="K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row>
    <row r="91" spans="1:137" ht="15" x14ac:dyDescent="0.2">
      <c r="A91" s="70"/>
      <c r="B91" s="81" t="str">
        <f>"Items "&amp;A50&amp;" &amp; "&amp;A51&amp;")"</f>
        <v>Items 37 &amp; 38)</v>
      </c>
      <c r="C91" s="78"/>
      <c r="D91" s="78"/>
      <c r="E91" s="78"/>
      <c r="F91" s="78"/>
      <c r="H91" s="5"/>
      <c r="I91" s="5"/>
      <c r="J91" s="5"/>
      <c r="K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row>
    <row r="92" spans="1:137" x14ac:dyDescent="0.2">
      <c r="A92" s="82"/>
      <c r="B92" s="82"/>
      <c r="C92" s="82"/>
      <c r="D92" s="82"/>
      <c r="E92" s="82"/>
      <c r="F92" s="82"/>
    </row>
    <row r="93" spans="1:137" ht="15" x14ac:dyDescent="0.2">
      <c r="A93" s="77" t="s">
        <v>188</v>
      </c>
      <c r="B93" s="73"/>
      <c r="C93" s="73"/>
      <c r="D93" s="73"/>
      <c r="E93" s="73"/>
      <c r="F93" s="73"/>
    </row>
    <row r="94" spans="1:137" x14ac:dyDescent="0.2">
      <c r="A94" s="70"/>
      <c r="B94" s="70"/>
      <c r="C94" s="70"/>
      <c r="D94" s="70"/>
      <c r="E94" s="70"/>
      <c r="F94" s="70"/>
    </row>
    <row r="95" spans="1:137" x14ac:dyDescent="0.2">
      <c r="A95" s="70" t="s">
        <v>189</v>
      </c>
      <c r="B95" s="70"/>
      <c r="C95" s="70"/>
      <c r="D95" s="70"/>
      <c r="E95" s="70"/>
      <c r="F95" s="70"/>
    </row>
    <row r="96" spans="1:137" x14ac:dyDescent="0.2">
      <c r="A96" s="70"/>
      <c r="B96" s="70"/>
      <c r="C96" s="70"/>
      <c r="D96" s="70"/>
      <c r="E96" s="70"/>
      <c r="F96" s="70"/>
    </row>
  </sheetData>
  <mergeCells count="12">
    <mergeCell ref="A64:F64"/>
    <mergeCell ref="A1:F1"/>
    <mergeCell ref="A5:F5"/>
    <mergeCell ref="A9:F9"/>
    <mergeCell ref="A15:F15"/>
    <mergeCell ref="A21:F21"/>
    <mergeCell ref="A31:F31"/>
    <mergeCell ref="A36:F36"/>
    <mergeCell ref="A45:F45"/>
    <mergeCell ref="A49:F49"/>
    <mergeCell ref="A56:F56"/>
    <mergeCell ref="A60:F60"/>
  </mergeCells>
  <pageMargins left="0.25" right="0.17" top="0.24" bottom="0.25" header="0.26" footer="0.25"/>
  <pageSetup fitToHeight="0" orientation="portrait" r:id="rId1"/>
  <headerFooter alignWithMargins="0"/>
  <rowBreaks count="1" manualBreakCount="1">
    <brk id="78"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CD5A1-AC13-4F51-AF44-CA6F4D08E6D3}">
  <dimension ref="A1:I167"/>
  <sheetViews>
    <sheetView workbookViewId="0"/>
  </sheetViews>
  <sheetFormatPr defaultRowHeight="12.75" x14ac:dyDescent="0.2"/>
  <cols>
    <col min="1" max="1" width="11.42578125" customWidth="1"/>
    <col min="2" max="2" width="11.5703125" style="41" bestFit="1" customWidth="1"/>
    <col min="3" max="3" width="34.5703125" customWidth="1"/>
    <col min="4" max="4" width="13.28515625" bestFit="1" customWidth="1"/>
    <col min="5" max="5" width="9.85546875" customWidth="1"/>
    <col min="8" max="8" width="10.140625" customWidth="1"/>
  </cols>
  <sheetData>
    <row r="1" spans="1:8" x14ac:dyDescent="0.2">
      <c r="A1" t="s">
        <v>33</v>
      </c>
      <c r="B1" s="41" t="s">
        <v>34</v>
      </c>
      <c r="C1" t="s">
        <v>35</v>
      </c>
      <c r="D1" t="s">
        <v>36</v>
      </c>
      <c r="E1" t="s">
        <v>37</v>
      </c>
    </row>
    <row r="3" spans="1:8" ht="19.5" thickBot="1" x14ac:dyDescent="0.25">
      <c r="A3" s="180" t="s">
        <v>63</v>
      </c>
      <c r="B3" s="180"/>
      <c r="C3" s="180"/>
      <c r="D3" s="180"/>
      <c r="E3" s="180"/>
      <c r="F3" s="180"/>
      <c r="G3" s="180"/>
      <c r="H3" s="44"/>
    </row>
    <row r="4" spans="1:8" ht="13.5" thickBot="1" x14ac:dyDescent="0.25">
      <c r="A4" s="29">
        <f>'Alternative #1'!A14</f>
        <v>7</v>
      </c>
      <c r="B4" s="41">
        <v>0</v>
      </c>
      <c r="C4" s="48" t="s">
        <v>81</v>
      </c>
      <c r="D4" s="50"/>
      <c r="E4" s="30" t="s">
        <v>38</v>
      </c>
      <c r="F4" s="30" t="s">
        <v>38</v>
      </c>
    </row>
    <row r="5" spans="1:8" x14ac:dyDescent="0.2">
      <c r="A5" s="53"/>
      <c r="B5" s="41">
        <v>4716</v>
      </c>
      <c r="C5" s="88" t="s">
        <v>288</v>
      </c>
      <c r="D5" s="54">
        <f>B5-B4</f>
        <v>4716</v>
      </c>
      <c r="E5" s="62">
        <f>ROUNDUP(D5,0)</f>
        <v>4716</v>
      </c>
      <c r="F5" t="s">
        <v>0</v>
      </c>
      <c r="G5" s="89" t="s">
        <v>292</v>
      </c>
    </row>
    <row r="6" spans="1:8" x14ac:dyDescent="0.2">
      <c r="A6" s="53"/>
      <c r="B6" s="41">
        <v>5093</v>
      </c>
      <c r="C6" s="88" t="s">
        <v>289</v>
      </c>
      <c r="D6" s="54">
        <f t="shared" ref="D6:D8" si="0">B6-B5</f>
        <v>377</v>
      </c>
      <c r="E6" s="62">
        <f t="shared" ref="E6:E8" si="1">ROUNDUP(D6,0)</f>
        <v>377</v>
      </c>
      <c r="F6" t="s">
        <v>0</v>
      </c>
      <c r="G6" s="89" t="s">
        <v>293</v>
      </c>
    </row>
    <row r="7" spans="1:8" x14ac:dyDescent="0.2">
      <c r="A7" s="53"/>
      <c r="B7" s="41">
        <v>11324</v>
      </c>
      <c r="C7" s="88" t="s">
        <v>288</v>
      </c>
      <c r="D7" s="54">
        <f t="shared" si="0"/>
        <v>6231</v>
      </c>
      <c r="E7" s="62">
        <f t="shared" si="1"/>
        <v>6231</v>
      </c>
      <c r="F7" t="s">
        <v>0</v>
      </c>
      <c r="G7" s="89" t="s">
        <v>292</v>
      </c>
    </row>
    <row r="8" spans="1:8" x14ac:dyDescent="0.2">
      <c r="A8" s="53"/>
      <c r="B8" s="41">
        <v>11771</v>
      </c>
      <c r="C8" s="88" t="s">
        <v>289</v>
      </c>
      <c r="D8" s="54">
        <f t="shared" si="0"/>
        <v>447</v>
      </c>
      <c r="E8" s="62">
        <f t="shared" si="1"/>
        <v>447</v>
      </c>
      <c r="F8" t="s">
        <v>0</v>
      </c>
      <c r="G8" s="89" t="s">
        <v>293</v>
      </c>
    </row>
    <row r="9" spans="1:8" ht="13.5" thickBot="1" x14ac:dyDescent="0.25">
      <c r="B9" s="41">
        <v>16164.69</v>
      </c>
      <c r="C9" s="88" t="s">
        <v>58</v>
      </c>
      <c r="D9" s="123">
        <f>B9-B4</f>
        <v>16164.69</v>
      </c>
      <c r="E9" s="124">
        <f>ROUNDUP(D9,0)</f>
        <v>16165</v>
      </c>
      <c r="F9" s="125" t="s">
        <v>0</v>
      </c>
      <c r="G9" s="125" t="s">
        <v>294</v>
      </c>
    </row>
    <row r="10" spans="1:8" ht="13.5" thickBot="1" x14ac:dyDescent="0.25">
      <c r="A10" s="29">
        <f>'Alternative #1'!A15</f>
        <v>8</v>
      </c>
      <c r="B10" s="41">
        <v>16264.3</v>
      </c>
      <c r="C10" s="88" t="s">
        <v>213</v>
      </c>
      <c r="D10" s="54"/>
      <c r="E10" s="62"/>
      <c r="G10" s="89"/>
      <c r="H10" s="90"/>
    </row>
    <row r="11" spans="1:8" x14ac:dyDescent="0.2">
      <c r="A11" s="53"/>
      <c r="B11" s="41">
        <v>41399</v>
      </c>
      <c r="C11" s="88" t="s">
        <v>290</v>
      </c>
      <c r="D11" s="122">
        <f>B11-B10</f>
        <v>25134.7</v>
      </c>
      <c r="E11" s="62">
        <f t="shared" ref="E11:E13" si="2">ROUNDUP(D11,0)</f>
        <v>25135</v>
      </c>
      <c r="F11" t="s">
        <v>0</v>
      </c>
      <c r="G11" s="89" t="s">
        <v>297</v>
      </c>
      <c r="H11" s="90"/>
    </row>
    <row r="12" spans="1:8" x14ac:dyDescent="0.2">
      <c r="A12" s="53"/>
      <c r="B12" s="41">
        <v>41754</v>
      </c>
      <c r="C12" s="88" t="s">
        <v>291</v>
      </c>
      <c r="D12" s="54">
        <f t="shared" ref="D12:D14" si="3">B12-B11</f>
        <v>355</v>
      </c>
      <c r="E12" s="62">
        <f t="shared" si="2"/>
        <v>355</v>
      </c>
      <c r="F12" t="s">
        <v>0</v>
      </c>
      <c r="G12" s="89" t="s">
        <v>298</v>
      </c>
      <c r="H12" s="90"/>
    </row>
    <row r="13" spans="1:8" x14ac:dyDescent="0.2">
      <c r="A13" s="53"/>
      <c r="B13" s="41">
        <v>43433</v>
      </c>
      <c r="C13" s="88" t="s">
        <v>290</v>
      </c>
      <c r="D13" s="54">
        <f t="shared" si="3"/>
        <v>1679</v>
      </c>
      <c r="E13" s="62">
        <f t="shared" si="2"/>
        <v>1679</v>
      </c>
      <c r="F13" t="s">
        <v>0</v>
      </c>
      <c r="G13" s="89" t="s">
        <v>297</v>
      </c>
      <c r="H13" s="90"/>
    </row>
    <row r="14" spans="1:8" x14ac:dyDescent="0.2">
      <c r="A14" s="53"/>
      <c r="B14" s="41">
        <v>43824</v>
      </c>
      <c r="C14" s="88" t="s">
        <v>291</v>
      </c>
      <c r="D14" s="54">
        <f t="shared" si="3"/>
        <v>391</v>
      </c>
      <c r="E14" s="62">
        <f>ROUNDUP(D14,0)</f>
        <v>391</v>
      </c>
      <c r="F14" t="s">
        <v>0</v>
      </c>
      <c r="G14" s="89" t="s">
        <v>298</v>
      </c>
      <c r="H14" s="90"/>
    </row>
    <row r="15" spans="1:8" ht="13.5" thickBot="1" x14ac:dyDescent="0.25">
      <c r="A15" s="53"/>
      <c r="B15" s="42">
        <v>49260</v>
      </c>
      <c r="C15" s="88" t="s">
        <v>214</v>
      </c>
      <c r="D15" s="126">
        <f>B15-B10</f>
        <v>32995.699999999997</v>
      </c>
      <c r="E15" s="124">
        <f>ROUNDUP(D15,0)</f>
        <v>32996</v>
      </c>
      <c r="F15" s="125" t="s">
        <v>0</v>
      </c>
      <c r="G15" s="125" t="s">
        <v>295</v>
      </c>
      <c r="H15" s="90"/>
    </row>
    <row r="16" spans="1:8" ht="13.5" thickBot="1" x14ac:dyDescent="0.25">
      <c r="A16" s="29" t="e">
        <f>'Alternative #1'!#REF!</f>
        <v>#REF!</v>
      </c>
      <c r="B16" s="42">
        <v>49260</v>
      </c>
      <c r="C16" s="88" t="s">
        <v>208</v>
      </c>
      <c r="D16" s="54"/>
      <c r="E16" s="62"/>
      <c r="H16" s="90"/>
    </row>
    <row r="17" spans="1:9" ht="13.5" thickBot="1" x14ac:dyDescent="0.25">
      <c r="A17" s="53"/>
      <c r="B17" s="127">
        <v>49313</v>
      </c>
      <c r="C17" s="128" t="s">
        <v>209</v>
      </c>
      <c r="D17" s="129">
        <f>B17-B16</f>
        <v>53</v>
      </c>
      <c r="E17" s="130">
        <f>ROUNDUP(D17,0)</f>
        <v>53</v>
      </c>
      <c r="F17" s="131"/>
      <c r="G17" s="132" t="s">
        <v>296</v>
      </c>
      <c r="H17" s="51"/>
    </row>
    <row r="18" spans="1:9" ht="13.5" thickTop="1" x14ac:dyDescent="0.2">
      <c r="A18" s="53"/>
      <c r="C18" s="89" t="s">
        <v>299</v>
      </c>
      <c r="D18" s="51">
        <f>D9+D15+D17</f>
        <v>49213.39</v>
      </c>
      <c r="E18" s="52">
        <f>ROUNDUP(D18,0)</f>
        <v>49214</v>
      </c>
      <c r="F18" t="s">
        <v>0</v>
      </c>
    </row>
    <row r="19" spans="1:9" x14ac:dyDescent="0.2">
      <c r="A19" s="53"/>
      <c r="C19" s="89" t="s">
        <v>300</v>
      </c>
      <c r="D19" s="51">
        <f>D6+D8</f>
        <v>824</v>
      </c>
      <c r="E19" s="52">
        <f t="shared" ref="E19:E20" si="4">ROUNDUP(D19,0)</f>
        <v>824</v>
      </c>
      <c r="F19" t="s">
        <v>0</v>
      </c>
    </row>
    <row r="20" spans="1:9" x14ac:dyDescent="0.2">
      <c r="A20" s="53"/>
      <c r="C20" s="89" t="s">
        <v>301</v>
      </c>
      <c r="D20" s="51">
        <f>D12+D14</f>
        <v>746</v>
      </c>
      <c r="E20" s="52">
        <f t="shared" si="4"/>
        <v>746</v>
      </c>
      <c r="F20" t="s">
        <v>0</v>
      </c>
    </row>
    <row r="21" spans="1:9" ht="13.5" thickBot="1" x14ac:dyDescent="0.25">
      <c r="A21" s="32"/>
    </row>
    <row r="22" spans="1:9" ht="13.5" thickBot="1" x14ac:dyDescent="0.25">
      <c r="A22" s="29">
        <f>'Alternative #1'!A10</f>
        <v>4</v>
      </c>
      <c r="B22" s="61">
        <v>11555</v>
      </c>
      <c r="C22" t="s">
        <v>39</v>
      </c>
      <c r="D22" t="s">
        <v>40</v>
      </c>
      <c r="E22">
        <v>40</v>
      </c>
      <c r="F22" t="s">
        <v>19</v>
      </c>
      <c r="H22" s="44"/>
      <c r="I22" s="61"/>
    </row>
    <row r="23" spans="1:9" x14ac:dyDescent="0.2">
      <c r="A23" s="32"/>
      <c r="B23" s="61">
        <v>13000</v>
      </c>
      <c r="C23" s="44" t="s">
        <v>39</v>
      </c>
      <c r="D23" s="44" t="s">
        <v>40</v>
      </c>
      <c r="E23">
        <v>67</v>
      </c>
      <c r="F23" s="44" t="s">
        <v>19</v>
      </c>
      <c r="H23" s="44"/>
      <c r="I23" s="61"/>
    </row>
    <row r="24" spans="1:9" x14ac:dyDescent="0.2">
      <c r="A24" s="32"/>
      <c r="B24" s="94" t="s">
        <v>216</v>
      </c>
      <c r="C24" s="89" t="s">
        <v>39</v>
      </c>
      <c r="D24" t="s">
        <v>40</v>
      </c>
      <c r="E24">
        <f>14+36</f>
        <v>50</v>
      </c>
      <c r="F24" t="s">
        <v>19</v>
      </c>
      <c r="H24" s="90"/>
      <c r="I24" s="61"/>
    </row>
    <row r="25" spans="1:9" x14ac:dyDescent="0.2">
      <c r="A25" s="32"/>
      <c r="B25" s="61"/>
      <c r="C25" s="44" t="s">
        <v>41</v>
      </c>
      <c r="E25" s="31">
        <f>SUM(E22:E24)</f>
        <v>157</v>
      </c>
      <c r="F25" t="s">
        <v>19</v>
      </c>
      <c r="H25" s="44"/>
      <c r="I25" s="61"/>
    </row>
    <row r="26" spans="1:9" x14ac:dyDescent="0.2">
      <c r="A26" s="32"/>
      <c r="H26" s="44"/>
      <c r="I26" s="61"/>
    </row>
    <row r="28" spans="1:9" ht="13.5" thickBot="1" x14ac:dyDescent="0.25">
      <c r="A28" s="32"/>
    </row>
    <row r="29" spans="1:9" ht="13.5" thickBot="1" x14ac:dyDescent="0.25">
      <c r="A29" s="34" t="e">
        <f>'Alternative #1'!#REF!</f>
        <v>#REF!</v>
      </c>
      <c r="C29" s="93" t="s">
        <v>215</v>
      </c>
      <c r="D29" s="35" t="s">
        <v>42</v>
      </c>
      <c r="E29">
        <f>4+7</f>
        <v>11</v>
      </c>
      <c r="I29" s="46"/>
    </row>
    <row r="30" spans="1:9" x14ac:dyDescent="0.2">
      <c r="D30" s="35" t="s">
        <v>43</v>
      </c>
      <c r="E30">
        <v>30</v>
      </c>
      <c r="F30" t="s">
        <v>44</v>
      </c>
    </row>
    <row r="31" spans="1:9" x14ac:dyDescent="0.2">
      <c r="D31" s="35" t="s">
        <v>45</v>
      </c>
      <c r="E31">
        <v>2</v>
      </c>
      <c r="F31" s="44" t="s">
        <v>55</v>
      </c>
    </row>
    <row r="32" spans="1:9" x14ac:dyDescent="0.2">
      <c r="D32" s="35" t="s">
        <v>46</v>
      </c>
      <c r="E32">
        <v>3</v>
      </c>
      <c r="F32" s="44" t="s">
        <v>56</v>
      </c>
    </row>
    <row r="33" spans="1:8" ht="15" x14ac:dyDescent="0.25">
      <c r="D33" s="36" t="s">
        <v>47</v>
      </c>
      <c r="E33">
        <f>E29*E30*E31*E32</f>
        <v>1980</v>
      </c>
      <c r="F33" t="s">
        <v>48</v>
      </c>
    </row>
    <row r="34" spans="1:8" ht="15.75" thickBot="1" x14ac:dyDescent="0.3">
      <c r="C34" t="s">
        <v>41</v>
      </c>
      <c r="D34" s="35"/>
      <c r="E34" s="31">
        <f>ROUNDUP(E33/27,0)</f>
        <v>74</v>
      </c>
      <c r="F34" s="37" t="s">
        <v>51</v>
      </c>
    </row>
    <row r="35" spans="1:8" ht="15.75" thickBot="1" x14ac:dyDescent="0.3">
      <c r="A35" s="34" t="e">
        <f>'Alternative #1'!#REF!</f>
        <v>#REF!</v>
      </c>
      <c r="D35" s="35"/>
      <c r="E35" s="33"/>
      <c r="F35" s="37"/>
    </row>
    <row r="36" spans="1:8" ht="15.75" x14ac:dyDescent="0.2">
      <c r="A36" s="119">
        <f>Rock!G26</f>
        <v>36165.25</v>
      </c>
      <c r="B36" s="119">
        <f>Rock!H26</f>
        <v>40704.199999999997</v>
      </c>
      <c r="C36" s="120" t="s">
        <v>287</v>
      </c>
      <c r="D36" s="120"/>
      <c r="E36" s="121">
        <f>ROUNDUP(Rock!J26,-3)</f>
        <v>23000</v>
      </c>
      <c r="F36" s="120" t="s">
        <v>201</v>
      </c>
    </row>
    <row r="37" spans="1:8" ht="15.75" thickBot="1" x14ac:dyDescent="0.3">
      <c r="D37" s="35"/>
      <c r="E37" s="33"/>
      <c r="F37" s="37"/>
    </row>
    <row r="38" spans="1:8" ht="15.75" thickBot="1" x14ac:dyDescent="0.3">
      <c r="A38" s="29">
        <f>'Alternative #1'!A19</f>
        <v>11</v>
      </c>
      <c r="B38" s="92">
        <v>703</v>
      </c>
      <c r="C38" s="44" t="s">
        <v>84</v>
      </c>
      <c r="D38" t="s">
        <v>40</v>
      </c>
      <c r="E38">
        <v>1</v>
      </c>
      <c r="F38" s="37"/>
      <c r="G38" s="90"/>
      <c r="H38" s="44"/>
    </row>
    <row r="39" spans="1:8" ht="15" x14ac:dyDescent="0.25">
      <c r="B39" s="61">
        <v>4102.3</v>
      </c>
      <c r="C39" s="44" t="s">
        <v>84</v>
      </c>
      <c r="D39" t="s">
        <v>40</v>
      </c>
      <c r="E39" s="33">
        <v>1</v>
      </c>
      <c r="F39" s="37"/>
    </row>
    <row r="40" spans="1:8" ht="15" x14ac:dyDescent="0.25">
      <c r="A40" s="32"/>
      <c r="B40" s="61">
        <v>5151.3999999999996</v>
      </c>
      <c r="C40" s="44" t="s">
        <v>84</v>
      </c>
      <c r="D40" t="s">
        <v>40</v>
      </c>
      <c r="E40">
        <v>1</v>
      </c>
      <c r="F40" s="37"/>
    </row>
    <row r="41" spans="1:8" ht="15" x14ac:dyDescent="0.25">
      <c r="A41" s="32"/>
      <c r="B41" s="61">
        <v>7151.4</v>
      </c>
      <c r="C41" s="44" t="s">
        <v>84</v>
      </c>
      <c r="D41" t="s">
        <v>40</v>
      </c>
      <c r="E41" s="33">
        <v>1</v>
      </c>
      <c r="F41" s="37"/>
    </row>
    <row r="42" spans="1:8" ht="15" x14ac:dyDescent="0.25">
      <c r="A42" s="32"/>
      <c r="B42" s="61">
        <v>10950</v>
      </c>
      <c r="C42" s="44" t="s">
        <v>84</v>
      </c>
      <c r="D42" t="s">
        <v>40</v>
      </c>
      <c r="E42">
        <v>1</v>
      </c>
      <c r="F42" s="37"/>
    </row>
    <row r="43" spans="1:8" ht="15" x14ac:dyDescent="0.25">
      <c r="A43" s="32"/>
      <c r="B43" s="61">
        <v>12051.5</v>
      </c>
      <c r="C43" s="44" t="s">
        <v>84</v>
      </c>
      <c r="D43" t="s">
        <v>40</v>
      </c>
      <c r="E43" s="33">
        <v>1</v>
      </c>
      <c r="F43" s="37"/>
    </row>
    <row r="44" spans="1:8" x14ac:dyDescent="0.2">
      <c r="A44" s="32"/>
      <c r="B44" s="96" t="s">
        <v>223</v>
      </c>
      <c r="C44" s="88" t="s">
        <v>224</v>
      </c>
      <c r="D44" t="s">
        <v>40</v>
      </c>
      <c r="E44">
        <v>4</v>
      </c>
      <c r="H44" s="46"/>
    </row>
    <row r="45" spans="1:8" ht="15" x14ac:dyDescent="0.25">
      <c r="A45" s="32"/>
      <c r="B45" s="43"/>
      <c r="C45" t="s">
        <v>41</v>
      </c>
      <c r="E45" s="31">
        <f>SUM(E38:E44)</f>
        <v>10</v>
      </c>
      <c r="F45" s="37"/>
    </row>
    <row r="46" spans="1:8" ht="15.75" thickBot="1" x14ac:dyDescent="0.3">
      <c r="A46" s="32"/>
      <c r="B46" s="43"/>
      <c r="E46" s="33"/>
    </row>
    <row r="47" spans="1:8" ht="13.5" thickBot="1" x14ac:dyDescent="0.25">
      <c r="A47" s="34" t="e">
        <f>'Alternative #1'!#REF!</f>
        <v>#REF!</v>
      </c>
      <c r="B47" s="61">
        <v>703</v>
      </c>
      <c r="C47" s="44" t="s">
        <v>100</v>
      </c>
      <c r="D47" t="s">
        <v>40</v>
      </c>
      <c r="E47" s="33">
        <v>1</v>
      </c>
      <c r="G47" s="90"/>
    </row>
    <row r="48" spans="1:8" x14ac:dyDescent="0.2">
      <c r="A48" s="39" t="s">
        <v>85</v>
      </c>
      <c r="B48" s="61"/>
      <c r="C48" t="s">
        <v>41</v>
      </c>
      <c r="E48" s="31">
        <f>SUM(E47)</f>
        <v>1</v>
      </c>
      <c r="H48" s="44"/>
    </row>
    <row r="49" spans="1:8" ht="13.5" thickBot="1" x14ac:dyDescent="0.25">
      <c r="A49" s="39"/>
      <c r="B49" s="61"/>
      <c r="C49" s="44"/>
      <c r="E49" s="33"/>
    </row>
    <row r="50" spans="1:8" ht="13.5" thickBot="1" x14ac:dyDescent="0.25">
      <c r="A50" s="34" t="e">
        <f>'Alternative #1'!#REF!</f>
        <v>#REF!</v>
      </c>
      <c r="B50" s="96" t="s">
        <v>223</v>
      </c>
      <c r="C50" s="88" t="s">
        <v>225</v>
      </c>
      <c r="D50" t="s">
        <v>40</v>
      </c>
      <c r="E50" s="31">
        <v>3</v>
      </c>
      <c r="G50" s="44"/>
      <c r="H50" s="46"/>
    </row>
    <row r="51" spans="1:8" ht="13.5" thickBot="1" x14ac:dyDescent="0.25">
      <c r="A51" s="39"/>
      <c r="B51" s="96"/>
      <c r="C51" s="88"/>
      <c r="G51" s="44"/>
      <c r="H51" s="46"/>
    </row>
    <row r="52" spans="1:8" ht="13.5" thickBot="1" x14ac:dyDescent="0.25">
      <c r="A52" s="29" t="e">
        <f>'Alternative #1'!#REF!</f>
        <v>#REF!</v>
      </c>
      <c r="B52" s="96" t="s">
        <v>223</v>
      </c>
      <c r="C52" s="88" t="s">
        <v>226</v>
      </c>
      <c r="D52" t="s">
        <v>40</v>
      </c>
      <c r="E52">
        <v>4</v>
      </c>
    </row>
    <row r="53" spans="1:8" x14ac:dyDescent="0.2">
      <c r="B53" s="41">
        <v>49265.9</v>
      </c>
      <c r="C53" s="89" t="s">
        <v>217</v>
      </c>
      <c r="D53" t="s">
        <v>40</v>
      </c>
      <c r="E53">
        <v>1</v>
      </c>
    </row>
    <row r="54" spans="1:8" x14ac:dyDescent="0.2">
      <c r="B54" s="96" t="s">
        <v>230</v>
      </c>
      <c r="C54" s="89" t="s">
        <v>217</v>
      </c>
      <c r="D54" t="s">
        <v>40</v>
      </c>
      <c r="E54">
        <v>1</v>
      </c>
    </row>
    <row r="55" spans="1:8" x14ac:dyDescent="0.2">
      <c r="A55" s="32"/>
      <c r="B55" s="61">
        <v>49284.9</v>
      </c>
      <c r="C55" s="89" t="s">
        <v>217</v>
      </c>
      <c r="D55" t="s">
        <v>40</v>
      </c>
      <c r="E55">
        <v>1</v>
      </c>
    </row>
    <row r="56" spans="1:8" ht="15" x14ac:dyDescent="0.25">
      <c r="A56" s="32"/>
      <c r="B56" s="43"/>
      <c r="C56" t="s">
        <v>41</v>
      </c>
      <c r="E56" s="31">
        <f>SUM(E52:E55)</f>
        <v>7</v>
      </c>
    </row>
    <row r="57" spans="1:8" ht="15.75" thickBot="1" x14ac:dyDescent="0.3">
      <c r="A57" s="32"/>
      <c r="B57" s="43"/>
      <c r="E57" s="31"/>
    </row>
    <row r="58" spans="1:8" ht="13.5" thickBot="1" x14ac:dyDescent="0.25">
      <c r="A58" s="29" t="e">
        <f>'Alternative #1'!#REF!</f>
        <v>#REF!</v>
      </c>
      <c r="B58" s="41">
        <v>19734.7</v>
      </c>
      <c r="C58" s="44" t="s">
        <v>86</v>
      </c>
      <c r="D58" t="s">
        <v>40</v>
      </c>
      <c r="E58">
        <v>1</v>
      </c>
    </row>
    <row r="59" spans="1:8" x14ac:dyDescent="0.2">
      <c r="B59" s="61">
        <v>23932.5</v>
      </c>
      <c r="C59" s="44" t="s">
        <v>86</v>
      </c>
      <c r="D59" t="s">
        <v>40</v>
      </c>
      <c r="E59">
        <v>1</v>
      </c>
    </row>
    <row r="60" spans="1:8" x14ac:dyDescent="0.2">
      <c r="A60" s="53"/>
      <c r="B60" s="61">
        <v>28767.5</v>
      </c>
      <c r="C60" s="44" t="s">
        <v>86</v>
      </c>
      <c r="D60" t="s">
        <v>40</v>
      </c>
      <c r="E60">
        <v>1</v>
      </c>
    </row>
    <row r="61" spans="1:8" x14ac:dyDescent="0.2">
      <c r="A61" s="53"/>
      <c r="B61" s="61">
        <v>31392.9</v>
      </c>
      <c r="C61" s="44" t="s">
        <v>86</v>
      </c>
      <c r="D61" t="s">
        <v>40</v>
      </c>
      <c r="E61">
        <v>1</v>
      </c>
    </row>
    <row r="62" spans="1:8" x14ac:dyDescent="0.2">
      <c r="A62" s="53"/>
      <c r="B62" s="61">
        <v>32192.7</v>
      </c>
      <c r="C62" s="44" t="s">
        <v>86</v>
      </c>
      <c r="D62" t="s">
        <v>40</v>
      </c>
      <c r="E62">
        <v>1</v>
      </c>
    </row>
    <row r="63" spans="1:8" x14ac:dyDescent="0.2">
      <c r="A63" s="53"/>
      <c r="B63" s="61">
        <v>36449.4</v>
      </c>
      <c r="C63" s="44" t="s">
        <v>86</v>
      </c>
      <c r="D63" t="s">
        <v>40</v>
      </c>
      <c r="E63">
        <v>1</v>
      </c>
    </row>
    <row r="64" spans="1:8" x14ac:dyDescent="0.2">
      <c r="A64" s="53"/>
      <c r="B64" s="61">
        <v>41292.5</v>
      </c>
      <c r="C64" s="44" t="s">
        <v>86</v>
      </c>
      <c r="D64" t="s">
        <v>40</v>
      </c>
      <c r="E64">
        <v>1</v>
      </c>
    </row>
    <row r="65" spans="1:9" x14ac:dyDescent="0.2">
      <c r="A65" s="53"/>
      <c r="B65" s="61">
        <v>42079.7</v>
      </c>
      <c r="C65" s="44" t="s">
        <v>86</v>
      </c>
      <c r="D65" t="s">
        <v>40</v>
      </c>
      <c r="E65">
        <v>1</v>
      </c>
    </row>
    <row r="66" spans="1:9" x14ac:dyDescent="0.2">
      <c r="A66" s="32"/>
      <c r="B66" s="61">
        <v>45212.9</v>
      </c>
      <c r="C66" s="44" t="s">
        <v>86</v>
      </c>
      <c r="D66" t="s">
        <v>40</v>
      </c>
      <c r="E66">
        <v>1</v>
      </c>
    </row>
    <row r="67" spans="1:9" ht="15" x14ac:dyDescent="0.25">
      <c r="A67" s="32"/>
      <c r="B67" s="43"/>
      <c r="C67" t="s">
        <v>41</v>
      </c>
      <c r="E67" s="31">
        <f>SUM(E58:E66)</f>
        <v>9</v>
      </c>
      <c r="H67" s="44"/>
      <c r="I67" s="46"/>
    </row>
    <row r="68" spans="1:9" ht="15.75" thickBot="1" x14ac:dyDescent="0.3">
      <c r="A68" s="32"/>
      <c r="B68" s="43"/>
      <c r="E68" s="33"/>
    </row>
    <row r="69" spans="1:9" ht="13.5" thickBot="1" x14ac:dyDescent="0.25">
      <c r="A69" s="34" t="e">
        <f>'Alternative #1'!#REF!</f>
        <v>#REF!</v>
      </c>
      <c r="B69" s="61">
        <v>31392.9</v>
      </c>
      <c r="C69" s="44" t="s">
        <v>101</v>
      </c>
      <c r="D69" t="s">
        <v>40</v>
      </c>
      <c r="E69" s="33">
        <v>1</v>
      </c>
      <c r="G69" s="90"/>
    </row>
    <row r="70" spans="1:9" x14ac:dyDescent="0.2">
      <c r="A70" s="39"/>
      <c r="B70" s="61">
        <v>41292.5</v>
      </c>
      <c r="C70" t="s">
        <v>101</v>
      </c>
      <c r="D70" t="s">
        <v>40</v>
      </c>
      <c r="E70" s="33">
        <v>1</v>
      </c>
    </row>
    <row r="71" spans="1:9" x14ac:dyDescent="0.2">
      <c r="A71" s="32"/>
      <c r="B71" s="61">
        <v>45212.9</v>
      </c>
      <c r="C71" t="s">
        <v>101</v>
      </c>
      <c r="D71" t="s">
        <v>40</v>
      </c>
      <c r="E71" s="33">
        <v>1</v>
      </c>
    </row>
    <row r="72" spans="1:9" x14ac:dyDescent="0.2">
      <c r="A72" s="32"/>
      <c r="B72" s="61"/>
      <c r="C72" t="s">
        <v>41</v>
      </c>
      <c r="E72" s="31">
        <f>SUM(E69:E71)</f>
        <v>3</v>
      </c>
      <c r="H72" s="44"/>
    </row>
    <row r="73" spans="1:9" ht="13.5" thickBot="1" x14ac:dyDescent="0.25">
      <c r="A73" s="32"/>
      <c r="B73" s="61"/>
    </row>
    <row r="74" spans="1:9" ht="13.5" thickBot="1" x14ac:dyDescent="0.25">
      <c r="A74" s="34" t="e">
        <f>'Alternative #1'!#REF!</f>
        <v>#REF!</v>
      </c>
      <c r="B74" s="61">
        <v>5141.3999999999996</v>
      </c>
      <c r="C74" s="89" t="s">
        <v>212</v>
      </c>
      <c r="E74" s="33">
        <v>1</v>
      </c>
      <c r="G74" s="90"/>
    </row>
    <row r="75" spans="1:9" x14ac:dyDescent="0.2">
      <c r="A75" s="39"/>
      <c r="B75" s="61">
        <v>11838</v>
      </c>
      <c r="C75" s="89" t="s">
        <v>212</v>
      </c>
      <c r="E75" s="33">
        <v>1</v>
      </c>
      <c r="G75" s="90"/>
    </row>
    <row r="76" spans="1:9" x14ac:dyDescent="0.2">
      <c r="A76" s="39"/>
      <c r="B76" s="61">
        <v>28308.6</v>
      </c>
      <c r="C76" s="89" t="s">
        <v>212</v>
      </c>
      <c r="E76" s="33">
        <v>1</v>
      </c>
      <c r="G76" s="90"/>
    </row>
    <row r="77" spans="1:9" x14ac:dyDescent="0.2">
      <c r="A77" s="39"/>
      <c r="B77" s="61">
        <v>38292.699999999997</v>
      </c>
      <c r="C77" s="89" t="s">
        <v>212</v>
      </c>
      <c r="E77" s="33">
        <v>1</v>
      </c>
      <c r="G77" s="90"/>
    </row>
    <row r="78" spans="1:9" x14ac:dyDescent="0.2">
      <c r="A78" s="39"/>
      <c r="B78" s="61">
        <v>43413.4</v>
      </c>
      <c r="C78" s="89" t="s">
        <v>212</v>
      </c>
      <c r="E78" s="33">
        <v>1</v>
      </c>
      <c r="G78" s="90"/>
    </row>
    <row r="79" spans="1:9" x14ac:dyDescent="0.2">
      <c r="A79" s="39"/>
      <c r="B79" s="61"/>
      <c r="C79" t="s">
        <v>41</v>
      </c>
      <c r="E79" s="31">
        <f>SUM(E74:E78)</f>
        <v>5</v>
      </c>
    </row>
    <row r="80" spans="1:9" ht="13.5" thickBot="1" x14ac:dyDescent="0.25">
      <c r="A80" s="39"/>
      <c r="B80" s="61"/>
    </row>
    <row r="81" spans="1:8" ht="13.5" thickBot="1" x14ac:dyDescent="0.25">
      <c r="A81" s="34" t="e">
        <f>'Alternative #1'!#REF!</f>
        <v>#REF!</v>
      </c>
      <c r="B81" s="41">
        <f>B77</f>
        <v>38292.699999999997</v>
      </c>
      <c r="C81" s="89" t="s">
        <v>227</v>
      </c>
      <c r="E81">
        <v>1</v>
      </c>
      <c r="H81" s="46"/>
    </row>
    <row r="82" spans="1:8" x14ac:dyDescent="0.2">
      <c r="B82" s="41">
        <f>B78</f>
        <v>43413.4</v>
      </c>
      <c r="C82" s="89" t="s">
        <v>227</v>
      </c>
      <c r="E82">
        <v>1</v>
      </c>
      <c r="H82" s="46"/>
    </row>
    <row r="83" spans="1:8" x14ac:dyDescent="0.2">
      <c r="E83" s="31">
        <f>SUM(E81:E82)</f>
        <v>2</v>
      </c>
      <c r="H83" s="46"/>
    </row>
    <row r="84" spans="1:8" ht="13.5" thickBot="1" x14ac:dyDescent="0.25">
      <c r="H84" s="46"/>
    </row>
    <row r="85" spans="1:8" s="33" customFormat="1" ht="13.5" thickBot="1" x14ac:dyDescent="0.25">
      <c r="A85" s="133" t="e">
        <f>'Alternative #1'!#REF!</f>
        <v>#REF!</v>
      </c>
      <c r="B85" s="95">
        <v>49260.9</v>
      </c>
      <c r="C85" s="33" t="s">
        <v>218</v>
      </c>
      <c r="D85" s="33" t="s">
        <v>40</v>
      </c>
      <c r="E85" s="33">
        <v>1</v>
      </c>
    </row>
    <row r="86" spans="1:8" x14ac:dyDescent="0.2">
      <c r="A86" s="39"/>
      <c r="B86" s="61"/>
      <c r="C86" s="33" t="s">
        <v>219</v>
      </c>
      <c r="D86" t="s">
        <v>0</v>
      </c>
      <c r="E86" s="31">
        <v>30</v>
      </c>
    </row>
    <row r="87" spans="1:8" x14ac:dyDescent="0.2">
      <c r="A87" s="41"/>
      <c r="C87" s="44" t="s">
        <v>97</v>
      </c>
      <c r="D87" t="s">
        <v>0</v>
      </c>
      <c r="E87" s="31">
        <v>575</v>
      </c>
    </row>
    <row r="88" spans="1:8" ht="13.5" thickBot="1" x14ac:dyDescent="0.25">
      <c r="A88" s="32"/>
    </row>
    <row r="89" spans="1:8" ht="13.5" thickBot="1" x14ac:dyDescent="0.25">
      <c r="A89" s="29">
        <f>'Alternative #1'!A21</f>
        <v>13</v>
      </c>
      <c r="B89" s="61">
        <v>27.5</v>
      </c>
      <c r="C89" t="s">
        <v>87</v>
      </c>
      <c r="D89" t="s">
        <v>40</v>
      </c>
      <c r="E89">
        <v>1</v>
      </c>
    </row>
    <row r="90" spans="1:8" x14ac:dyDescent="0.2">
      <c r="A90" s="32"/>
      <c r="B90" s="61">
        <v>720.5</v>
      </c>
      <c r="C90" t="s">
        <v>87</v>
      </c>
      <c r="D90" t="s">
        <v>40</v>
      </c>
      <c r="E90">
        <v>1</v>
      </c>
    </row>
    <row r="91" spans="1:8" x14ac:dyDescent="0.2">
      <c r="A91" s="32"/>
      <c r="B91" s="61">
        <v>2748.5</v>
      </c>
      <c r="C91" t="s">
        <v>87</v>
      </c>
      <c r="D91" t="s">
        <v>40</v>
      </c>
      <c r="E91">
        <v>1</v>
      </c>
    </row>
    <row r="92" spans="1:8" x14ac:dyDescent="0.2">
      <c r="A92" s="32"/>
      <c r="B92" s="61">
        <v>4119.8</v>
      </c>
      <c r="C92" t="s">
        <v>87</v>
      </c>
      <c r="D92" t="s">
        <v>40</v>
      </c>
      <c r="E92">
        <v>1</v>
      </c>
    </row>
    <row r="93" spans="1:8" x14ac:dyDescent="0.2">
      <c r="A93" s="32"/>
      <c r="B93" s="61">
        <v>5168.8999999999996</v>
      </c>
      <c r="C93" t="s">
        <v>87</v>
      </c>
      <c r="D93" t="s">
        <v>40</v>
      </c>
      <c r="E93">
        <v>2</v>
      </c>
    </row>
    <row r="94" spans="1:8" x14ac:dyDescent="0.2">
      <c r="A94" s="32"/>
      <c r="B94" s="61">
        <v>7133.9</v>
      </c>
      <c r="C94" t="s">
        <v>87</v>
      </c>
      <c r="D94" t="s">
        <v>40</v>
      </c>
      <c r="E94">
        <v>3</v>
      </c>
    </row>
    <row r="95" spans="1:8" x14ac:dyDescent="0.2">
      <c r="A95" s="32"/>
      <c r="B95" s="61">
        <v>7168.9</v>
      </c>
      <c r="C95" t="s">
        <v>87</v>
      </c>
      <c r="D95" t="s">
        <v>40</v>
      </c>
      <c r="E95">
        <v>1</v>
      </c>
    </row>
    <row r="96" spans="1:8" x14ac:dyDescent="0.2">
      <c r="A96" s="32"/>
      <c r="B96" s="61">
        <v>8851.1</v>
      </c>
      <c r="C96" t="s">
        <v>87</v>
      </c>
      <c r="D96" t="s">
        <v>40</v>
      </c>
      <c r="E96">
        <v>1</v>
      </c>
    </row>
    <row r="97" spans="1:7" x14ac:dyDescent="0.2">
      <c r="A97" s="32"/>
      <c r="B97" s="61">
        <v>10967.5</v>
      </c>
      <c r="C97" t="s">
        <v>87</v>
      </c>
      <c r="D97" t="s">
        <v>40</v>
      </c>
      <c r="E97">
        <v>1</v>
      </c>
      <c r="G97" s="90"/>
    </row>
    <row r="98" spans="1:7" x14ac:dyDescent="0.2">
      <c r="A98" s="32"/>
      <c r="B98" s="61">
        <v>12069</v>
      </c>
      <c r="C98" t="s">
        <v>87</v>
      </c>
      <c r="D98" t="s">
        <v>40</v>
      </c>
      <c r="E98">
        <v>1</v>
      </c>
    </row>
    <row r="99" spans="1:7" x14ac:dyDescent="0.2">
      <c r="A99" s="32"/>
      <c r="B99" s="61">
        <v>12851.5</v>
      </c>
      <c r="C99" t="s">
        <v>87</v>
      </c>
      <c r="D99" t="s">
        <v>40</v>
      </c>
      <c r="E99">
        <v>1</v>
      </c>
    </row>
    <row r="100" spans="1:7" x14ac:dyDescent="0.2">
      <c r="A100" s="32"/>
      <c r="B100" s="61">
        <v>15100</v>
      </c>
      <c r="C100" t="s">
        <v>87</v>
      </c>
      <c r="D100" t="s">
        <v>40</v>
      </c>
      <c r="E100">
        <v>1</v>
      </c>
    </row>
    <row r="101" spans="1:7" x14ac:dyDescent="0.2">
      <c r="A101" s="32"/>
      <c r="B101" s="61">
        <v>18002.2</v>
      </c>
      <c r="C101" t="s">
        <v>87</v>
      </c>
      <c r="D101" t="s">
        <v>40</v>
      </c>
      <c r="E101">
        <v>1</v>
      </c>
    </row>
    <row r="102" spans="1:7" x14ac:dyDescent="0.2">
      <c r="A102" s="32"/>
      <c r="B102" s="61">
        <v>19752.2</v>
      </c>
      <c r="C102" t="s">
        <v>87</v>
      </c>
      <c r="D102" t="s">
        <v>40</v>
      </c>
      <c r="E102">
        <v>1</v>
      </c>
    </row>
    <row r="103" spans="1:7" x14ac:dyDescent="0.2">
      <c r="A103" s="32"/>
      <c r="B103" s="61">
        <v>21380</v>
      </c>
      <c r="C103" t="s">
        <v>87</v>
      </c>
      <c r="D103" t="s">
        <v>40</v>
      </c>
      <c r="E103">
        <v>1</v>
      </c>
    </row>
    <row r="104" spans="1:7" x14ac:dyDescent="0.2">
      <c r="A104" s="32"/>
      <c r="B104" s="92">
        <v>23950</v>
      </c>
      <c r="C104" t="s">
        <v>87</v>
      </c>
      <c r="D104" t="s">
        <v>40</v>
      </c>
      <c r="E104">
        <v>1</v>
      </c>
    </row>
    <row r="105" spans="1:7" x14ac:dyDescent="0.2">
      <c r="A105" s="32"/>
      <c r="B105" s="92">
        <v>26550</v>
      </c>
      <c r="C105" s="89" t="s">
        <v>87</v>
      </c>
      <c r="D105" s="89" t="s">
        <v>40</v>
      </c>
      <c r="E105">
        <v>1</v>
      </c>
    </row>
    <row r="106" spans="1:7" x14ac:dyDescent="0.2">
      <c r="A106" s="32"/>
      <c r="B106" s="92">
        <v>28785</v>
      </c>
      <c r="C106" s="89" t="s">
        <v>87</v>
      </c>
      <c r="D106" s="89" t="s">
        <v>40</v>
      </c>
      <c r="E106">
        <v>1</v>
      </c>
    </row>
    <row r="107" spans="1:7" x14ac:dyDescent="0.2">
      <c r="A107" s="32"/>
      <c r="B107" s="92">
        <v>29655.5</v>
      </c>
      <c r="C107" s="89" t="s">
        <v>87</v>
      </c>
      <c r="D107" s="89" t="s">
        <v>40</v>
      </c>
      <c r="E107">
        <v>1</v>
      </c>
    </row>
    <row r="108" spans="1:7" x14ac:dyDescent="0.2">
      <c r="A108" s="32"/>
      <c r="B108" s="92">
        <v>31410.400000000001</v>
      </c>
      <c r="C108" s="89" t="s">
        <v>87</v>
      </c>
      <c r="D108" s="89" t="s">
        <v>40</v>
      </c>
      <c r="E108">
        <v>1</v>
      </c>
      <c r="G108" s="90"/>
    </row>
    <row r="109" spans="1:7" x14ac:dyDescent="0.2">
      <c r="A109" s="32"/>
      <c r="B109" s="92">
        <v>32210.2</v>
      </c>
      <c r="C109" s="89" t="s">
        <v>87</v>
      </c>
      <c r="D109" s="89" t="s">
        <v>40</v>
      </c>
      <c r="E109">
        <v>1</v>
      </c>
    </row>
    <row r="110" spans="1:7" x14ac:dyDescent="0.2">
      <c r="A110" s="32"/>
      <c r="B110" s="92">
        <v>34956.5</v>
      </c>
      <c r="C110" s="89" t="s">
        <v>87</v>
      </c>
      <c r="D110" s="89" t="s">
        <v>40</v>
      </c>
      <c r="E110">
        <v>1</v>
      </c>
      <c r="G110" s="90"/>
    </row>
    <row r="111" spans="1:7" x14ac:dyDescent="0.2">
      <c r="A111" s="32"/>
      <c r="B111" s="92">
        <v>35963.5</v>
      </c>
      <c r="C111" s="89" t="s">
        <v>87</v>
      </c>
      <c r="D111" s="89" t="s">
        <v>40</v>
      </c>
      <c r="E111">
        <v>1</v>
      </c>
    </row>
    <row r="112" spans="1:7" x14ac:dyDescent="0.2">
      <c r="A112" s="32"/>
      <c r="B112" s="92">
        <v>36466.9</v>
      </c>
      <c r="C112" s="89" t="s">
        <v>87</v>
      </c>
      <c r="D112" s="89" t="s">
        <v>40</v>
      </c>
      <c r="E112">
        <v>1</v>
      </c>
    </row>
    <row r="113" spans="1:8" x14ac:dyDescent="0.2">
      <c r="A113" s="32"/>
      <c r="B113" s="92">
        <v>36978</v>
      </c>
      <c r="C113" s="89" t="s">
        <v>87</v>
      </c>
      <c r="D113" s="89" t="s">
        <v>40</v>
      </c>
      <c r="E113">
        <v>1</v>
      </c>
      <c r="G113" s="90"/>
    </row>
    <row r="114" spans="1:8" x14ac:dyDescent="0.2">
      <c r="A114" s="32"/>
      <c r="B114" s="92">
        <v>37587</v>
      </c>
      <c r="C114" s="89" t="s">
        <v>87</v>
      </c>
      <c r="D114" s="89" t="s">
        <v>40</v>
      </c>
      <c r="E114">
        <v>1</v>
      </c>
    </row>
    <row r="115" spans="1:8" x14ac:dyDescent="0.2">
      <c r="A115" s="32"/>
      <c r="B115" s="92">
        <v>39509.800000000003</v>
      </c>
      <c r="C115" s="89" t="s">
        <v>87</v>
      </c>
      <c r="D115" s="89" t="s">
        <v>40</v>
      </c>
      <c r="E115">
        <v>1</v>
      </c>
      <c r="G115" s="90"/>
    </row>
    <row r="116" spans="1:8" x14ac:dyDescent="0.2">
      <c r="A116" s="32"/>
      <c r="B116" s="92">
        <v>40651.5</v>
      </c>
      <c r="C116" s="89" t="s">
        <v>87</v>
      </c>
      <c r="D116" s="89" t="s">
        <v>40</v>
      </c>
      <c r="E116">
        <v>1</v>
      </c>
    </row>
    <row r="117" spans="1:8" x14ac:dyDescent="0.2">
      <c r="A117" s="32"/>
      <c r="B117" s="92">
        <v>41310</v>
      </c>
      <c r="C117" s="89" t="s">
        <v>87</v>
      </c>
      <c r="D117" s="89" t="s">
        <v>40</v>
      </c>
      <c r="E117">
        <v>1</v>
      </c>
    </row>
    <row r="118" spans="1:8" x14ac:dyDescent="0.2">
      <c r="A118" s="32"/>
      <c r="B118" s="92">
        <v>42097.2</v>
      </c>
      <c r="C118" s="89" t="s">
        <v>87</v>
      </c>
      <c r="D118" s="89" t="s">
        <v>40</v>
      </c>
      <c r="E118">
        <v>1</v>
      </c>
      <c r="G118" s="90"/>
    </row>
    <row r="119" spans="1:8" x14ac:dyDescent="0.2">
      <c r="A119" s="32"/>
      <c r="B119" s="92">
        <v>43245.9</v>
      </c>
      <c r="C119" s="89" t="s">
        <v>87</v>
      </c>
      <c r="D119" s="89" t="s">
        <v>40</v>
      </c>
      <c r="E119">
        <v>1</v>
      </c>
      <c r="G119" s="89"/>
    </row>
    <row r="120" spans="1:8" x14ac:dyDescent="0.2">
      <c r="A120" s="32"/>
      <c r="B120" s="92">
        <v>44676.6</v>
      </c>
      <c r="C120" s="89" t="s">
        <v>87</v>
      </c>
      <c r="D120" s="89" t="s">
        <v>40</v>
      </c>
      <c r="E120">
        <v>1</v>
      </c>
      <c r="G120" s="89"/>
    </row>
    <row r="121" spans="1:8" x14ac:dyDescent="0.2">
      <c r="A121" s="32"/>
      <c r="B121" s="92">
        <v>45230.400000000001</v>
      </c>
      <c r="C121" s="89" t="s">
        <v>87</v>
      </c>
      <c r="D121" s="89" t="s">
        <v>40</v>
      </c>
      <c r="E121">
        <v>1</v>
      </c>
      <c r="G121" s="89"/>
    </row>
    <row r="122" spans="1:8" x14ac:dyDescent="0.2">
      <c r="A122" s="32"/>
      <c r="B122" s="92">
        <v>46465.4</v>
      </c>
      <c r="C122" s="89" t="s">
        <v>87</v>
      </c>
      <c r="D122" s="89" t="s">
        <v>40</v>
      </c>
      <c r="E122">
        <v>1</v>
      </c>
      <c r="G122" s="89"/>
    </row>
    <row r="123" spans="1:8" x14ac:dyDescent="0.2">
      <c r="A123" s="32"/>
      <c r="B123" s="92">
        <v>47862.1</v>
      </c>
      <c r="C123" s="89" t="s">
        <v>87</v>
      </c>
      <c r="D123" s="89" t="s">
        <v>40</v>
      </c>
      <c r="E123">
        <v>1</v>
      </c>
    </row>
    <row r="124" spans="1:8" x14ac:dyDescent="0.2">
      <c r="A124" s="32"/>
      <c r="B124" s="92">
        <v>48530.8</v>
      </c>
      <c r="C124" s="89" t="s">
        <v>87</v>
      </c>
      <c r="D124" s="89" t="s">
        <v>40</v>
      </c>
      <c r="E124">
        <v>1</v>
      </c>
    </row>
    <row r="125" spans="1:8" x14ac:dyDescent="0.2">
      <c r="A125" s="32"/>
      <c r="B125" s="61">
        <v>49302.400000000001</v>
      </c>
      <c r="C125" t="s">
        <v>87</v>
      </c>
      <c r="D125" t="s">
        <v>40</v>
      </c>
      <c r="E125">
        <v>1</v>
      </c>
    </row>
    <row r="126" spans="1:8" x14ac:dyDescent="0.2">
      <c r="A126" s="32"/>
      <c r="B126" s="98" t="s">
        <v>229</v>
      </c>
      <c r="C126" t="s">
        <v>87</v>
      </c>
      <c r="D126" s="89" t="s">
        <v>40</v>
      </c>
      <c r="E126">
        <v>2</v>
      </c>
      <c r="H126" s="46"/>
    </row>
    <row r="127" spans="1:8" x14ac:dyDescent="0.2">
      <c r="A127" s="32"/>
      <c r="B127" s="61"/>
      <c r="C127" t="s">
        <v>41</v>
      </c>
      <c r="E127" s="31">
        <f>SUM(E89:E126)</f>
        <v>42</v>
      </c>
    </row>
    <row r="128" spans="1:8" x14ac:dyDescent="0.2">
      <c r="A128" s="32"/>
      <c r="B128" s="61"/>
    </row>
    <row r="129" spans="1:7" x14ac:dyDescent="0.2">
      <c r="A129" s="32"/>
      <c r="B129" s="92" t="s">
        <v>303</v>
      </c>
      <c r="C129" s="89" t="s">
        <v>306</v>
      </c>
      <c r="D129" s="89" t="s">
        <v>40</v>
      </c>
      <c r="E129" s="31">
        <v>2</v>
      </c>
    </row>
    <row r="130" spans="1:7" x14ac:dyDescent="0.2">
      <c r="A130" s="32"/>
      <c r="B130" s="92" t="s">
        <v>305</v>
      </c>
      <c r="C130" t="s">
        <v>304</v>
      </c>
      <c r="D130" t="s">
        <v>40</v>
      </c>
      <c r="E130" s="31">
        <v>1</v>
      </c>
    </row>
    <row r="131" spans="1:7" x14ac:dyDescent="0.2">
      <c r="A131" s="32"/>
      <c r="B131" s="61"/>
    </row>
    <row r="132" spans="1:7" ht="13.5" thickBot="1" x14ac:dyDescent="0.25">
      <c r="A132" s="32"/>
      <c r="B132" s="61"/>
    </row>
    <row r="133" spans="1:7" ht="13.5" thickBot="1" x14ac:dyDescent="0.25">
      <c r="A133" s="29" t="e">
        <f>'Alternative #1'!#REF!</f>
        <v>#REF!</v>
      </c>
      <c r="B133" s="61">
        <v>336</v>
      </c>
      <c r="C133" s="44" t="s">
        <v>54</v>
      </c>
      <c r="E133">
        <v>30</v>
      </c>
    </row>
    <row r="134" spans="1:7" x14ac:dyDescent="0.2">
      <c r="A134" s="32"/>
      <c r="B134" s="61">
        <v>518</v>
      </c>
      <c r="C134" s="44" t="s">
        <v>54</v>
      </c>
      <c r="E134">
        <v>160</v>
      </c>
    </row>
    <row r="135" spans="1:7" x14ac:dyDescent="0.2">
      <c r="A135" s="32"/>
      <c r="B135" s="61">
        <v>2822</v>
      </c>
      <c r="C135" s="44" t="s">
        <v>54</v>
      </c>
      <c r="E135">
        <v>30</v>
      </c>
    </row>
    <row r="136" spans="1:7" x14ac:dyDescent="0.2">
      <c r="A136" s="32"/>
      <c r="B136" s="61">
        <v>2934</v>
      </c>
      <c r="C136" s="44" t="s">
        <v>54</v>
      </c>
      <c r="E136">
        <v>30</v>
      </c>
    </row>
    <row r="137" spans="1:7" x14ac:dyDescent="0.2">
      <c r="A137" s="32"/>
      <c r="B137" s="61">
        <v>3532</v>
      </c>
      <c r="C137" s="44" t="s">
        <v>54</v>
      </c>
      <c r="E137">
        <v>40</v>
      </c>
    </row>
    <row r="138" spans="1:7" x14ac:dyDescent="0.2">
      <c r="A138" s="32"/>
      <c r="B138" s="61">
        <v>6659</v>
      </c>
      <c r="C138" s="44" t="s">
        <v>54</v>
      </c>
      <c r="E138">
        <v>30</v>
      </c>
    </row>
    <row r="139" spans="1:7" x14ac:dyDescent="0.2">
      <c r="A139" s="32"/>
      <c r="B139" s="61">
        <v>7216</v>
      </c>
      <c r="C139" s="44" t="s">
        <v>54</v>
      </c>
      <c r="E139">
        <v>30</v>
      </c>
    </row>
    <row r="140" spans="1:7" x14ac:dyDescent="0.2">
      <c r="A140" s="32"/>
      <c r="B140" s="61">
        <v>8701</v>
      </c>
      <c r="C140" s="44" t="s">
        <v>54</v>
      </c>
      <c r="E140">
        <v>30</v>
      </c>
    </row>
    <row r="141" spans="1:7" x14ac:dyDescent="0.2">
      <c r="A141" s="32"/>
      <c r="B141" s="61"/>
      <c r="C141" t="s">
        <v>41</v>
      </c>
      <c r="E141" s="31">
        <f>SUM(E133:E140)</f>
        <v>380</v>
      </c>
    </row>
    <row r="142" spans="1:7" ht="13.5" thickBot="1" x14ac:dyDescent="0.25">
      <c r="A142" s="32"/>
      <c r="B142" s="61"/>
      <c r="C142" s="44"/>
    </row>
    <row r="143" spans="1:7" ht="13.5" thickBot="1" x14ac:dyDescent="0.25">
      <c r="A143" s="29" t="e">
        <f>'Alternative #1'!#REF!</f>
        <v>#REF!</v>
      </c>
      <c r="B143" s="41">
        <v>19934</v>
      </c>
      <c r="C143" s="44" t="s">
        <v>57</v>
      </c>
      <c r="E143">
        <v>30</v>
      </c>
      <c r="G143" s="44"/>
    </row>
    <row r="144" spans="1:7" x14ac:dyDescent="0.2">
      <c r="A144" s="53"/>
      <c r="B144" s="61">
        <v>48952</v>
      </c>
      <c r="C144" s="44" t="s">
        <v>57</v>
      </c>
      <c r="E144">
        <v>40</v>
      </c>
      <c r="G144" s="44"/>
    </row>
    <row r="145" spans="1:9" x14ac:dyDescent="0.2">
      <c r="A145" s="32"/>
      <c r="C145" t="s">
        <v>41</v>
      </c>
      <c r="E145" s="31">
        <f>SUM(E143:E144)</f>
        <v>70</v>
      </c>
      <c r="I145" s="46"/>
    </row>
    <row r="146" spans="1:9" ht="13.5" thickBot="1" x14ac:dyDescent="0.25">
      <c r="B146"/>
    </row>
    <row r="147" spans="1:9" ht="13.5" thickBot="1" x14ac:dyDescent="0.25">
      <c r="A147" s="34" t="e">
        <f>'Alternative #1'!#REF!</f>
        <v>#REF!</v>
      </c>
      <c r="B147" s="41">
        <v>518</v>
      </c>
      <c r="C147" s="89" t="s">
        <v>228</v>
      </c>
      <c r="D147" t="s">
        <v>1</v>
      </c>
      <c r="E147" s="33">
        <v>1</v>
      </c>
    </row>
    <row r="148" spans="1:9" x14ac:dyDescent="0.2">
      <c r="A148" s="39"/>
      <c r="C148" t="s">
        <v>41</v>
      </c>
      <c r="E148" s="31">
        <f>SUM(E147:E147)</f>
        <v>1</v>
      </c>
    </row>
    <row r="149" spans="1:9" ht="13.5" thickBot="1" x14ac:dyDescent="0.25"/>
    <row r="150" spans="1:9" ht="13.5" thickBot="1" x14ac:dyDescent="0.25">
      <c r="A150" s="34" t="e">
        <f>'Alternative #1'!#REF!</f>
        <v>#REF!</v>
      </c>
      <c r="B150" s="42">
        <v>28941</v>
      </c>
      <c r="C150" s="44" t="s">
        <v>89</v>
      </c>
      <c r="D150" s="33"/>
      <c r="E150">
        <v>80</v>
      </c>
    </row>
    <row r="151" spans="1:9" x14ac:dyDescent="0.2">
      <c r="B151" s="42">
        <v>31540</v>
      </c>
      <c r="C151" s="44" t="s">
        <v>89</v>
      </c>
      <c r="D151" s="33"/>
      <c r="E151">
        <v>80</v>
      </c>
    </row>
    <row r="152" spans="1:9" x14ac:dyDescent="0.2">
      <c r="C152" t="s">
        <v>41</v>
      </c>
      <c r="E152" s="31">
        <f>SUM(E150:E151)</f>
        <v>160</v>
      </c>
      <c r="H152" s="46"/>
    </row>
    <row r="153" spans="1:9" ht="13.5" thickBot="1" x14ac:dyDescent="0.25"/>
    <row r="154" spans="1:9" ht="15.75" thickBot="1" x14ac:dyDescent="0.3">
      <c r="A154" s="34" t="e">
        <f>'Alternative #1'!#REF!</f>
        <v>#REF!</v>
      </c>
      <c r="C154" s="44" t="s">
        <v>91</v>
      </c>
      <c r="E154" s="31">
        <v>2133</v>
      </c>
      <c r="F154" s="55" t="s">
        <v>19</v>
      </c>
      <c r="G154" s="90"/>
    </row>
    <row r="155" spans="1:9" ht="13.5" thickBot="1" x14ac:dyDescent="0.25"/>
    <row r="156" spans="1:9" ht="13.5" thickBot="1" x14ac:dyDescent="0.25">
      <c r="A156" s="34" t="e">
        <f>'Alternative #1'!#REF!</f>
        <v>#REF!</v>
      </c>
      <c r="C156" s="48" t="s">
        <v>75</v>
      </c>
      <c r="E156" s="31">
        <v>287</v>
      </c>
      <c r="F156" t="s">
        <v>0</v>
      </c>
      <c r="G156" s="44"/>
    </row>
    <row r="158" spans="1:9" ht="13.5" thickBot="1" x14ac:dyDescent="0.25">
      <c r="A158" s="39"/>
      <c r="C158" s="48"/>
      <c r="E158" s="33"/>
    </row>
    <row r="159" spans="1:9" ht="13.5" hidden="1" thickBot="1" x14ac:dyDescent="0.25">
      <c r="A159" s="34"/>
      <c r="C159" s="88" t="s">
        <v>220</v>
      </c>
      <c r="E159" s="31">
        <v>3</v>
      </c>
    </row>
    <row r="160" spans="1:9" ht="13.5" hidden="1" thickBot="1" x14ac:dyDescent="0.25">
      <c r="A160" s="39"/>
      <c r="C160" s="48"/>
      <c r="E160" s="33"/>
    </row>
    <row r="161" spans="1:8" ht="13.5" hidden="1" thickBot="1" x14ac:dyDescent="0.25">
      <c r="A161" s="34"/>
      <c r="C161" s="88" t="s">
        <v>221</v>
      </c>
      <c r="E161" s="31">
        <v>1</v>
      </c>
    </row>
    <row r="162" spans="1:8" ht="13.5" hidden="1" thickBot="1" x14ac:dyDescent="0.25">
      <c r="A162" s="39"/>
      <c r="C162" s="48"/>
      <c r="E162" s="33"/>
    </row>
    <row r="163" spans="1:8" ht="13.5" hidden="1" thickBot="1" x14ac:dyDescent="0.25">
      <c r="A163" s="39"/>
      <c r="C163" s="48"/>
      <c r="E163" s="33"/>
    </row>
    <row r="164" spans="1:8" ht="13.5" thickBot="1" x14ac:dyDescent="0.25">
      <c r="A164" s="34" t="e">
        <f>'Alternative #1'!#REF!</f>
        <v>#REF!</v>
      </c>
      <c r="C164" s="88" t="s">
        <v>222</v>
      </c>
      <c r="E164" s="31">
        <v>1</v>
      </c>
      <c r="H164" s="46"/>
    </row>
    <row r="166" spans="1:8" ht="13.5" thickBot="1" x14ac:dyDescent="0.25"/>
    <row r="167" spans="1:8" ht="13.5" thickBot="1" x14ac:dyDescent="0.25">
      <c r="A167" s="34" t="e">
        <f>'Alternative #1'!#REF!</f>
        <v>#REF!</v>
      </c>
      <c r="B167" s="42">
        <v>49296</v>
      </c>
      <c r="C167" s="44" t="s">
        <v>96</v>
      </c>
      <c r="E167" s="31">
        <v>1</v>
      </c>
    </row>
  </sheetData>
  <mergeCells count="1">
    <mergeCell ref="A3:G3"/>
  </mergeCells>
  <printOptions headings="1" gridLines="1"/>
  <pageMargins left="0.25" right="0.25" top="0.75" bottom="0.75" header="0.3" footer="0.3"/>
  <pageSetup paperSize="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21A1-B577-408E-BA77-943E864D728F}">
  <dimension ref="A1:L29"/>
  <sheetViews>
    <sheetView workbookViewId="0"/>
  </sheetViews>
  <sheetFormatPr defaultRowHeight="12.75" x14ac:dyDescent="0.2"/>
  <cols>
    <col min="1" max="1" width="9.42578125" style="134" bestFit="1" customWidth="1"/>
    <col min="2" max="2" width="11.28515625" style="134" bestFit="1" customWidth="1"/>
    <col min="3" max="3" width="14.42578125" style="134" bestFit="1" customWidth="1"/>
    <col min="4" max="4" width="17.85546875" style="134" customWidth="1"/>
    <col min="5" max="5" width="46.85546875" style="134" customWidth="1"/>
    <col min="6" max="6" width="18.42578125" style="134" customWidth="1"/>
    <col min="7" max="7" width="15.5703125" customWidth="1"/>
    <col min="8" max="8" width="16.5703125" customWidth="1"/>
    <col min="9" max="9" width="6" bestFit="1" customWidth="1"/>
    <col min="10" max="10" width="7.85546875" bestFit="1" customWidth="1"/>
    <col min="11" max="11" width="6.5703125" bestFit="1" customWidth="1"/>
    <col min="12" max="12" width="135" bestFit="1" customWidth="1"/>
  </cols>
  <sheetData>
    <row r="1" spans="1:12" x14ac:dyDescent="0.2">
      <c r="G1" s="90" t="s">
        <v>302</v>
      </c>
    </row>
    <row r="2" spans="1:12" ht="18.75" x14ac:dyDescent="0.3">
      <c r="A2" s="185" t="s">
        <v>231</v>
      </c>
      <c r="B2" s="185"/>
      <c r="C2" s="185"/>
      <c r="D2" s="185"/>
      <c r="E2" s="185"/>
      <c r="F2" s="185"/>
      <c r="G2" s="109"/>
      <c r="H2" s="109"/>
      <c r="I2" s="110"/>
      <c r="J2" s="111"/>
      <c r="K2" s="112"/>
      <c r="L2" s="99"/>
    </row>
    <row r="3" spans="1:12" ht="19.5" thickBot="1" x14ac:dyDescent="0.35">
      <c r="A3" s="186"/>
      <c r="B3" s="186"/>
      <c r="C3" s="186"/>
      <c r="D3" s="186"/>
      <c r="E3" s="186"/>
      <c r="F3" s="186"/>
      <c r="G3" s="100"/>
      <c r="I3" s="101"/>
      <c r="J3" s="102"/>
      <c r="K3" s="103"/>
      <c r="L3" s="103"/>
    </row>
    <row r="4" spans="1:12" ht="15" customHeight="1" x14ac:dyDescent="0.3">
      <c r="A4" s="135" t="s">
        <v>232</v>
      </c>
      <c r="B4" s="136" t="s">
        <v>34</v>
      </c>
      <c r="C4" s="137" t="s">
        <v>233</v>
      </c>
      <c r="D4" s="137" t="s">
        <v>234</v>
      </c>
      <c r="E4" s="138" t="s">
        <v>235</v>
      </c>
      <c r="F4" s="139" t="s">
        <v>236</v>
      </c>
      <c r="G4" s="104" t="s">
        <v>237</v>
      </c>
      <c r="H4" s="104" t="s">
        <v>238</v>
      </c>
      <c r="I4" s="101" t="s">
        <v>36</v>
      </c>
      <c r="J4" s="105" t="s">
        <v>239</v>
      </c>
      <c r="K4" s="106" t="s">
        <v>240</v>
      </c>
      <c r="L4" s="107" t="s">
        <v>241</v>
      </c>
    </row>
    <row r="5" spans="1:12" ht="15" customHeight="1" x14ac:dyDescent="0.25">
      <c r="A5" s="140">
        <v>1</v>
      </c>
      <c r="B5" s="141">
        <v>343.3</v>
      </c>
      <c r="C5" s="142" t="s">
        <v>307</v>
      </c>
      <c r="D5" s="142" t="s">
        <v>242</v>
      </c>
      <c r="E5" s="142" t="s">
        <v>243</v>
      </c>
      <c r="F5" s="143" t="s">
        <v>244</v>
      </c>
      <c r="G5" s="108"/>
      <c r="H5" s="109"/>
      <c r="I5" s="110"/>
      <c r="J5" s="111"/>
      <c r="K5" s="112"/>
      <c r="L5" s="111"/>
    </row>
    <row r="6" spans="1:12" ht="15" customHeight="1" x14ac:dyDescent="0.25">
      <c r="A6" s="140">
        <f>A5+1</f>
        <v>2</v>
      </c>
      <c r="B6" s="141">
        <v>483.9</v>
      </c>
      <c r="C6" s="142" t="s">
        <v>308</v>
      </c>
      <c r="D6" s="142" t="s">
        <v>245</v>
      </c>
      <c r="E6" s="142" t="s">
        <v>246</v>
      </c>
      <c r="F6" s="143" t="s">
        <v>244</v>
      </c>
      <c r="G6" s="108"/>
      <c r="H6" s="109"/>
      <c r="I6" s="110"/>
      <c r="J6" s="111"/>
      <c r="K6" s="112"/>
      <c r="L6" s="111"/>
    </row>
    <row r="7" spans="1:12" ht="15" customHeight="1" x14ac:dyDescent="0.25">
      <c r="A7" s="140">
        <f t="shared" ref="A7:A28" si="0">A6+1</f>
        <v>3</v>
      </c>
      <c r="B7" s="141">
        <v>2278.5</v>
      </c>
      <c r="C7" s="142" t="s">
        <v>309</v>
      </c>
      <c r="D7" s="142" t="s">
        <v>247</v>
      </c>
      <c r="E7" s="142" t="s">
        <v>248</v>
      </c>
      <c r="F7" s="143" t="s">
        <v>244</v>
      </c>
      <c r="G7" s="108"/>
      <c r="H7" s="109"/>
      <c r="I7" s="110"/>
      <c r="J7" s="111"/>
      <c r="K7" s="112"/>
      <c r="L7" s="111"/>
    </row>
    <row r="8" spans="1:12" ht="15" customHeight="1" x14ac:dyDescent="0.25">
      <c r="A8" s="140">
        <f t="shared" si="0"/>
        <v>4</v>
      </c>
      <c r="B8" s="141">
        <v>3508.8</v>
      </c>
      <c r="C8" s="142" t="s">
        <v>310</v>
      </c>
      <c r="D8" s="142" t="s">
        <v>249</v>
      </c>
      <c r="E8" s="142" t="s">
        <v>250</v>
      </c>
      <c r="F8" s="143" t="s">
        <v>244</v>
      </c>
      <c r="G8" s="108"/>
      <c r="H8" s="109"/>
      <c r="I8" s="110"/>
      <c r="J8" s="111"/>
      <c r="K8" s="112"/>
      <c r="L8" s="113"/>
    </row>
    <row r="9" spans="1:12" ht="15" customHeight="1" x14ac:dyDescent="0.25">
      <c r="A9" s="140">
        <f t="shared" si="0"/>
        <v>5</v>
      </c>
      <c r="B9" s="141">
        <v>4869.7</v>
      </c>
      <c r="C9" s="142" t="s">
        <v>311</v>
      </c>
      <c r="D9" s="142" t="s">
        <v>251</v>
      </c>
      <c r="E9" s="142" t="s">
        <v>252</v>
      </c>
      <c r="F9" s="143" t="s">
        <v>244</v>
      </c>
      <c r="G9" s="108"/>
      <c r="H9" s="109"/>
      <c r="I9" s="110"/>
      <c r="J9" s="111"/>
      <c r="K9" s="112"/>
      <c r="L9" s="113"/>
    </row>
    <row r="10" spans="1:12" ht="15" customHeight="1" x14ac:dyDescent="0.25">
      <c r="A10" s="140">
        <f t="shared" si="0"/>
        <v>6</v>
      </c>
      <c r="B10" s="141">
        <v>6644.3</v>
      </c>
      <c r="C10" s="142" t="s">
        <v>312</v>
      </c>
      <c r="D10" s="142" t="s">
        <v>253</v>
      </c>
      <c r="E10" s="142" t="s">
        <v>254</v>
      </c>
      <c r="F10" s="143" t="s">
        <v>244</v>
      </c>
      <c r="G10" s="108"/>
      <c r="H10" s="109"/>
      <c r="I10" s="110"/>
      <c r="J10" s="111"/>
      <c r="K10" s="112"/>
      <c r="L10" s="113"/>
    </row>
    <row r="11" spans="1:12" ht="15" customHeight="1" x14ac:dyDescent="0.25">
      <c r="A11" s="140">
        <f t="shared" si="0"/>
        <v>7</v>
      </c>
      <c r="B11" s="141">
        <v>7766.6</v>
      </c>
      <c r="C11" s="142" t="s">
        <v>313</v>
      </c>
      <c r="D11" s="142" t="s">
        <v>255</v>
      </c>
      <c r="E11" s="142" t="s">
        <v>250</v>
      </c>
      <c r="F11" s="143" t="s">
        <v>244</v>
      </c>
      <c r="G11" s="108"/>
      <c r="H11" s="109"/>
      <c r="I11" s="110"/>
      <c r="J11" s="111"/>
      <c r="K11" s="112"/>
      <c r="L11" s="113"/>
    </row>
    <row r="12" spans="1:12" ht="15" customHeight="1" x14ac:dyDescent="0.25">
      <c r="A12" s="140">
        <f t="shared" si="0"/>
        <v>8</v>
      </c>
      <c r="B12" s="141">
        <v>8663</v>
      </c>
      <c r="C12" s="142" t="s">
        <v>314</v>
      </c>
      <c r="D12" s="142" t="s">
        <v>256</v>
      </c>
      <c r="E12" s="142" t="s">
        <v>257</v>
      </c>
      <c r="F12" s="143" t="s">
        <v>244</v>
      </c>
      <c r="G12" s="108"/>
      <c r="H12" s="109"/>
      <c r="I12" s="110"/>
      <c r="J12" s="111"/>
      <c r="K12" s="112"/>
      <c r="L12" s="113"/>
    </row>
    <row r="13" spans="1:12" ht="15" customHeight="1" x14ac:dyDescent="0.25">
      <c r="A13" s="144">
        <f t="shared" si="0"/>
        <v>9</v>
      </c>
      <c r="B13" s="141">
        <v>9295.7999999999993</v>
      </c>
      <c r="C13" s="142" t="s">
        <v>315</v>
      </c>
      <c r="D13" s="142" t="s">
        <v>258</v>
      </c>
      <c r="E13" s="142" t="s">
        <v>259</v>
      </c>
      <c r="F13" s="143" t="s">
        <v>244</v>
      </c>
      <c r="G13" s="108"/>
      <c r="H13" s="109"/>
      <c r="I13" s="110"/>
      <c r="J13" s="114"/>
      <c r="K13" s="115"/>
      <c r="L13" s="116"/>
    </row>
    <row r="14" spans="1:12" ht="15" customHeight="1" x14ac:dyDescent="0.25">
      <c r="A14" s="144">
        <f t="shared" si="0"/>
        <v>10</v>
      </c>
      <c r="B14" s="141">
        <v>13667</v>
      </c>
      <c r="C14" s="142" t="s">
        <v>316</v>
      </c>
      <c r="D14" s="142" t="s">
        <v>260</v>
      </c>
      <c r="E14" s="142" t="s">
        <v>259</v>
      </c>
      <c r="F14" s="143" t="s">
        <v>244</v>
      </c>
      <c r="G14" s="108"/>
      <c r="H14" s="109"/>
      <c r="I14" s="110"/>
      <c r="J14" s="114"/>
      <c r="K14" s="115"/>
      <c r="L14" s="117"/>
    </row>
    <row r="15" spans="1:12" ht="15" customHeight="1" x14ac:dyDescent="0.25">
      <c r="A15" s="144">
        <f t="shared" si="0"/>
        <v>11</v>
      </c>
      <c r="B15" s="141">
        <v>14921.8</v>
      </c>
      <c r="C15" s="142" t="s">
        <v>317</v>
      </c>
      <c r="D15" s="142" t="s">
        <v>261</v>
      </c>
      <c r="E15" s="142" t="s">
        <v>262</v>
      </c>
      <c r="F15" s="143" t="s">
        <v>244</v>
      </c>
      <c r="G15" s="108"/>
      <c r="H15" s="109"/>
      <c r="I15" s="110"/>
      <c r="J15" s="114"/>
      <c r="K15" s="115"/>
      <c r="L15" s="117"/>
    </row>
    <row r="16" spans="1:12" ht="15" customHeight="1" x14ac:dyDescent="0.25">
      <c r="A16" s="144">
        <f t="shared" si="0"/>
        <v>12</v>
      </c>
      <c r="B16" s="141">
        <v>17100.3</v>
      </c>
      <c r="C16" s="142" t="s">
        <v>318</v>
      </c>
      <c r="D16" s="142" t="s">
        <v>263</v>
      </c>
      <c r="E16" s="142" t="s">
        <v>250</v>
      </c>
      <c r="F16" s="143" t="s">
        <v>244</v>
      </c>
      <c r="G16" s="108"/>
      <c r="H16" s="109"/>
      <c r="I16" s="110"/>
      <c r="J16" s="114"/>
      <c r="K16" s="115"/>
      <c r="L16" s="117"/>
    </row>
    <row r="17" spans="1:12" ht="15" customHeight="1" x14ac:dyDescent="0.25">
      <c r="A17" s="144">
        <f t="shared" si="0"/>
        <v>13</v>
      </c>
      <c r="B17" s="141">
        <v>18459.2</v>
      </c>
      <c r="C17" s="142" t="s">
        <v>319</v>
      </c>
      <c r="D17" s="142" t="s">
        <v>264</v>
      </c>
      <c r="E17" s="142" t="s">
        <v>265</v>
      </c>
      <c r="F17" s="143" t="s">
        <v>244</v>
      </c>
      <c r="G17" s="108"/>
      <c r="H17" s="109"/>
      <c r="I17" s="110"/>
      <c r="J17" s="114"/>
      <c r="K17" s="115"/>
      <c r="L17" s="117"/>
    </row>
    <row r="18" spans="1:12" ht="15" customHeight="1" x14ac:dyDescent="0.25">
      <c r="A18" s="144">
        <f t="shared" si="0"/>
        <v>14</v>
      </c>
      <c r="B18" s="141">
        <v>19924.8</v>
      </c>
      <c r="C18" s="142" t="s">
        <v>320</v>
      </c>
      <c r="D18" s="142" t="s">
        <v>266</v>
      </c>
      <c r="E18" s="142" t="s">
        <v>267</v>
      </c>
      <c r="F18" s="143" t="s">
        <v>244</v>
      </c>
      <c r="G18" s="108"/>
      <c r="H18" s="109"/>
      <c r="I18" s="110"/>
      <c r="J18" s="114"/>
      <c r="K18" s="115"/>
      <c r="L18" s="117"/>
    </row>
    <row r="19" spans="1:12" ht="15" customHeight="1" x14ac:dyDescent="0.25">
      <c r="A19" s="144">
        <f t="shared" si="0"/>
        <v>15</v>
      </c>
      <c r="B19" s="141">
        <v>21469.200000000001</v>
      </c>
      <c r="C19" s="142" t="s">
        <v>321</v>
      </c>
      <c r="D19" s="142" t="s">
        <v>268</v>
      </c>
      <c r="E19" s="142" t="s">
        <v>250</v>
      </c>
      <c r="F19" s="143" t="s">
        <v>244</v>
      </c>
      <c r="G19" s="108"/>
      <c r="H19" s="109"/>
      <c r="I19" s="110"/>
      <c r="J19" s="114"/>
      <c r="K19" s="115"/>
      <c r="L19" s="117"/>
    </row>
    <row r="20" spans="1:12" ht="15" customHeight="1" x14ac:dyDescent="0.25">
      <c r="A20" s="144">
        <f t="shared" si="0"/>
        <v>16</v>
      </c>
      <c r="B20" s="141">
        <v>23661.1</v>
      </c>
      <c r="C20" s="142" t="s">
        <v>322</v>
      </c>
      <c r="D20" s="142" t="s">
        <v>269</v>
      </c>
      <c r="E20" s="142" t="s">
        <v>270</v>
      </c>
      <c r="F20" s="143" t="s">
        <v>244</v>
      </c>
    </row>
    <row r="21" spans="1:12" ht="15" customHeight="1" x14ac:dyDescent="0.25">
      <c r="A21" s="144">
        <f t="shared" si="0"/>
        <v>17</v>
      </c>
      <c r="B21" s="141">
        <v>25437.599999999999</v>
      </c>
      <c r="C21" s="142" t="s">
        <v>323</v>
      </c>
      <c r="D21" s="142" t="s">
        <v>271</v>
      </c>
      <c r="E21" s="142" t="s">
        <v>250</v>
      </c>
      <c r="F21" s="143" t="s">
        <v>244</v>
      </c>
      <c r="G21" s="108"/>
      <c r="H21" s="109"/>
      <c r="I21" s="110"/>
      <c r="J21" s="114"/>
      <c r="K21" s="115"/>
      <c r="L21" s="117"/>
    </row>
    <row r="22" spans="1:12" ht="15" customHeight="1" x14ac:dyDescent="0.25">
      <c r="A22" s="144">
        <f t="shared" si="0"/>
        <v>18</v>
      </c>
      <c r="B22" s="141">
        <v>27436.799999999999</v>
      </c>
      <c r="C22" s="142" t="s">
        <v>324</v>
      </c>
      <c r="D22" s="142" t="s">
        <v>272</v>
      </c>
      <c r="E22" s="142" t="s">
        <v>250</v>
      </c>
      <c r="F22" s="143" t="s">
        <v>244</v>
      </c>
      <c r="G22" s="108"/>
      <c r="H22" s="109"/>
      <c r="I22" s="110"/>
      <c r="J22" s="114"/>
      <c r="K22" s="115"/>
      <c r="L22" s="117"/>
    </row>
    <row r="23" spans="1:12" ht="15" customHeight="1" x14ac:dyDescent="0.25">
      <c r="A23" s="144">
        <f t="shared" si="0"/>
        <v>19</v>
      </c>
      <c r="B23" s="141">
        <v>28710.1</v>
      </c>
      <c r="C23" s="142" t="s">
        <v>325</v>
      </c>
      <c r="D23" s="142" t="s">
        <v>273</v>
      </c>
      <c r="E23" s="142" t="s">
        <v>250</v>
      </c>
      <c r="F23" s="143" t="s">
        <v>244</v>
      </c>
      <c r="G23" s="108"/>
      <c r="H23" s="109"/>
      <c r="I23" s="110"/>
      <c r="J23" s="114"/>
      <c r="K23" s="115"/>
      <c r="L23" s="117"/>
    </row>
    <row r="24" spans="1:12" ht="15" customHeight="1" x14ac:dyDescent="0.25">
      <c r="A24" s="144">
        <f t="shared" si="0"/>
        <v>20</v>
      </c>
      <c r="B24" s="141">
        <v>30434.1</v>
      </c>
      <c r="C24" s="142" t="s">
        <v>326</v>
      </c>
      <c r="D24" s="142" t="s">
        <v>274</v>
      </c>
      <c r="E24" s="142" t="s">
        <v>275</v>
      </c>
      <c r="F24" s="143" t="s">
        <v>244</v>
      </c>
      <c r="G24" s="108"/>
      <c r="H24" s="109"/>
      <c r="I24" s="110"/>
      <c r="J24" s="114"/>
      <c r="K24" s="115"/>
      <c r="L24" s="117"/>
    </row>
    <row r="25" spans="1:12" ht="15" customHeight="1" x14ac:dyDescent="0.25">
      <c r="A25" s="144">
        <f t="shared" si="0"/>
        <v>21</v>
      </c>
      <c r="B25" s="141">
        <v>35517.4</v>
      </c>
      <c r="C25" s="142" t="s">
        <v>327</v>
      </c>
      <c r="D25" s="142" t="s">
        <v>276</v>
      </c>
      <c r="E25" s="142" t="s">
        <v>277</v>
      </c>
      <c r="F25" s="145" t="s">
        <v>278</v>
      </c>
      <c r="G25" s="108">
        <f>(B25-B24)/2+B24</f>
        <v>32975.75</v>
      </c>
      <c r="H25" s="109">
        <f>(B26-B25)/2+B25</f>
        <v>36165.25</v>
      </c>
      <c r="I25" s="110"/>
      <c r="L25" s="117" t="s">
        <v>286</v>
      </c>
    </row>
    <row r="26" spans="1:12" ht="15" customHeight="1" x14ac:dyDescent="0.25">
      <c r="A26" s="144">
        <f t="shared" si="0"/>
        <v>22</v>
      </c>
      <c r="B26" s="141">
        <v>36813.1</v>
      </c>
      <c r="C26" s="142" t="s">
        <v>328</v>
      </c>
      <c r="D26" s="142" t="s">
        <v>279</v>
      </c>
      <c r="E26" s="142" t="s">
        <v>280</v>
      </c>
      <c r="F26" s="146" t="s">
        <v>281</v>
      </c>
      <c r="G26" s="108">
        <f>(B26-B25)/2+B25</f>
        <v>36165.25</v>
      </c>
      <c r="H26" s="109">
        <f>(B27-B26)/2+B26</f>
        <v>40704.199999999997</v>
      </c>
      <c r="I26" s="110">
        <f>H26-G26</f>
        <v>4538.9499999999971</v>
      </c>
      <c r="J26" s="114">
        <f>I26*5</f>
        <v>22694.749999999985</v>
      </c>
      <c r="K26" s="115" t="s">
        <v>201</v>
      </c>
      <c r="L26" s="118" t="s">
        <v>282</v>
      </c>
    </row>
    <row r="27" spans="1:12" ht="15" customHeight="1" x14ac:dyDescent="0.25">
      <c r="A27" s="144">
        <f t="shared" si="0"/>
        <v>23</v>
      </c>
      <c r="B27" s="141">
        <v>44595.3</v>
      </c>
      <c r="C27" s="142" t="s">
        <v>329</v>
      </c>
      <c r="D27" s="142" t="s">
        <v>283</v>
      </c>
      <c r="E27" s="142" t="s">
        <v>275</v>
      </c>
      <c r="F27" s="143" t="s">
        <v>244</v>
      </c>
      <c r="G27" s="108"/>
      <c r="H27" s="109"/>
      <c r="I27" s="110"/>
      <c r="J27" s="114"/>
      <c r="K27" s="115"/>
      <c r="L27" s="117"/>
    </row>
    <row r="28" spans="1:12" ht="15" customHeight="1" thickBot="1" x14ac:dyDescent="0.3">
      <c r="A28" s="147">
        <f t="shared" si="0"/>
        <v>24</v>
      </c>
      <c r="B28" s="141">
        <v>48967.8</v>
      </c>
      <c r="C28" s="148" t="s">
        <v>330</v>
      </c>
      <c r="D28" s="148" t="s">
        <v>284</v>
      </c>
      <c r="E28" s="148" t="s">
        <v>285</v>
      </c>
      <c r="F28" s="149" t="s">
        <v>244</v>
      </c>
      <c r="G28" s="108"/>
      <c r="H28" s="109"/>
      <c r="I28" s="110"/>
      <c r="J28" s="114"/>
      <c r="K28" s="115"/>
      <c r="L28" s="117"/>
    </row>
    <row r="29" spans="1:12" ht="15" customHeight="1" x14ac:dyDescent="0.2"/>
  </sheetData>
  <mergeCells count="2">
    <mergeCell ref="A2:F2"/>
    <mergeCell ref="A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Alternative #1</vt:lpstr>
      <vt:lpstr>Alternative #4</vt:lpstr>
      <vt:lpstr>Alternative #5</vt:lpstr>
      <vt:lpstr>Alternative #6</vt:lpstr>
      <vt:lpstr>EAS quantites 10-14-15</vt:lpstr>
      <vt:lpstr>WJ quantities</vt:lpstr>
      <vt:lpstr>WBJ 2-5-18</vt:lpstr>
      <vt:lpstr>EAS quantites 4-5-18</vt:lpstr>
      <vt:lpstr>Rock</vt:lpstr>
      <vt:lpstr>'Alternative #1'!Print_Area</vt:lpstr>
      <vt:lpstr>'Alternative #4'!Print_Area</vt:lpstr>
      <vt:lpstr>'Alternative #5'!Print_Area</vt:lpstr>
      <vt:lpstr>'Alternative #6'!Print_Area</vt:lpstr>
      <vt:lpstr>'EAS quantites 4-5-18'!Print_Area</vt:lpstr>
      <vt:lpstr>'WBJ 2-5-18'!Print_Area</vt:lpstr>
      <vt:lpstr>'Alternative #1'!Print_Titles</vt:lpstr>
      <vt:lpstr>'Alternative #4'!Print_Titles</vt:lpstr>
      <vt:lpstr>'Alternative #5'!Print_Titles</vt:lpstr>
      <vt:lpstr>'Alternative #6'!Print_Titles</vt:lpstr>
      <vt:lpstr>'WBJ 2-5-18'!Print_Titles</vt:lpstr>
    </vt:vector>
  </TitlesOfParts>
  <Company>Soudermiller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dc:creator>
  <cp:lastModifiedBy>Terry D. Gorsuch</cp:lastModifiedBy>
  <cp:lastPrinted>2021-05-28T19:26:39Z</cp:lastPrinted>
  <dcterms:created xsi:type="dcterms:W3CDTF">2006-12-19T16:26:30Z</dcterms:created>
  <dcterms:modified xsi:type="dcterms:W3CDTF">2021-07-12T22:18:27Z</dcterms:modified>
</cp:coreProperties>
</file>