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P:\6 - Water and WasteWater Systems\Smith Lake Chapter (6415707)\Design\Well 3 to Well 1 new supply line\"/>
    </mc:Choice>
  </mc:AlternateContent>
  <xr:revisionPtr revIDLastSave="0" documentId="13_ncr:1_{21CDEC56-82C5-473C-8905-AAA1407CB464}" xr6:coauthVersionLast="47" xr6:coauthVersionMax="47" xr10:uidLastSave="{00000000-0000-0000-0000-000000000000}"/>
  <bookViews>
    <workbookView xWindow="28680" yWindow="-120" windowWidth="29040" windowHeight="15840" firstSheet="2" activeTab="2" xr2:uid="{00000000-000D-0000-FFFF-FFFF00000000}"/>
  </bookViews>
  <sheets>
    <sheet name="Bid Form_old" sheetId="1" state="hidden" r:id="rId1"/>
    <sheet name="WJ Quantities" sheetId="2" state="hidden" r:id="rId2"/>
    <sheet name="Bid Form" sheetId="10" r:id="rId3"/>
  </sheets>
  <definedNames>
    <definedName name="_xlnm.Print_Area" localSheetId="2">'Bid Form'!$A$1:$F$24,'Bid Form'!#REF!</definedName>
    <definedName name="_xlnm.Print_Area" localSheetId="0">'Bid Form_old'!$A$1:$F$71</definedName>
    <definedName name="_xlnm.Print_Titles" localSheetId="2">'Bid Form'!$1:$3</definedName>
    <definedName name="_xlnm.Print_Titles" localSheetId="0">'Bid Form_old'!$1:$4</definedName>
    <definedName name="Z_06C400FA_2F11_4F74_AB3B_20FF5762B33D_.wvu.Cols" localSheetId="0" hidden="1">'Bid Form_old'!$J:$J</definedName>
    <definedName name="Z_06C400FA_2F11_4F74_AB3B_20FF5762B33D_.wvu.PrintArea" localSheetId="0" hidden="1">'Bid Form_old'!$A$1:$F$71</definedName>
    <definedName name="Z_06C400FA_2F11_4F74_AB3B_20FF5762B33D_.wvu.PrintTitles" localSheetId="0" hidden="1">'Bid Form_old'!$1:$4</definedName>
    <definedName name="Z_1FB63209_2C94_489F_8707_D59C12A0C69A_.wvu.Cols" localSheetId="0" hidden="1">'Bid Form_old'!$J:$J</definedName>
    <definedName name="Z_1FB63209_2C94_489F_8707_D59C12A0C69A_.wvu.PrintArea" localSheetId="0" hidden="1">'Bid Form_old'!$A$1:$F$71</definedName>
    <definedName name="Z_1FB63209_2C94_489F_8707_D59C12A0C69A_.wvu.PrintTitles" localSheetId="0" hidden="1">'Bid Form_old'!$1:$4</definedName>
    <definedName name="Z_2A422E85_F7C1_4C99_A5F8_94F0E0C85346_.wvu.Cols" localSheetId="0" hidden="1">'Bid Form_old'!$J:$J</definedName>
    <definedName name="Z_2A422E85_F7C1_4C99_A5F8_94F0E0C85346_.wvu.PrintArea" localSheetId="0" hidden="1">'Bid Form_old'!$A$1:$F$71</definedName>
    <definedName name="Z_2A422E85_F7C1_4C99_A5F8_94F0E0C85346_.wvu.PrintTitles" localSheetId="0" hidden="1">'Bid Form_old'!$1:$4</definedName>
    <definedName name="Z_9BFF95DF_7BF0_40B3_9BC9_3D9CBF38FE7D_.wvu.PrintArea" localSheetId="0" hidden="1">'Bid Form_old'!$A$13:$F$18</definedName>
    <definedName name="Z_9BFF95DF_7BF0_40B3_9BC9_3D9CBF38FE7D_.wvu.PrintTitles" localSheetId="0" hidden="1">'Bid Form_old'!$1:$4</definedName>
    <definedName name="Z_B4621D8F_19F1_4C77_B58E_D047EEF12D14_.wvu.Cols" localSheetId="0" hidden="1">'Bid Form_old'!$J:$J</definedName>
    <definedName name="Z_B4621D8F_19F1_4C77_B58E_D047EEF12D14_.wvu.PrintArea" localSheetId="0" hidden="1">'Bid Form_old'!$A$1:$F$71</definedName>
    <definedName name="Z_B4621D8F_19F1_4C77_B58E_D047EEF12D14_.wvu.PrintTitles" localSheetId="0" hidden="1">'Bid Form_old'!$1:$4</definedName>
    <definedName name="Z_DB20168D_0209_454C_AE95_923A750BC773_.wvu.Cols" localSheetId="0" hidden="1">'Bid Form_old'!$J:$J</definedName>
    <definedName name="Z_DB20168D_0209_454C_AE95_923A750BC773_.wvu.PrintArea" localSheetId="0" hidden="1">'Bid Form_old'!$A$1:$F$71</definedName>
    <definedName name="Z_DB20168D_0209_454C_AE95_923A750BC773_.wvu.PrintTitles" localSheetId="0" hidden="1">'Bid Form_old'!$1:$4</definedName>
  </definedNames>
  <calcPr calcId="191029"/>
  <customWorkbookViews>
    <customWorkbookView name="Ty B. Tsinnijinnie - Personal View" guid="{06C400FA-2F11-4F74-AB3B-20FF5762B33D}" mergeInterval="0" personalView="1" maximized="1" xWindow="1912" yWindow="-8" windowWidth="1936" windowHeight="1096" activeSheetId="7"/>
    <customWorkbookView name="Wacey B. Jodie - Personal View" guid="{B4621D8F-19F1-4C77-B58E-D047EEF12D14}" mergeInterval="0" personalView="1" maximized="1" xWindow="-8" yWindow="-8" windowWidth="1696" windowHeight="1026" activeSheetId="1"/>
    <customWorkbookView name="Andrew Robertson - Personal View" guid="{1FB63209-2C94-489F-8707-D59C12A0C69A}" mergeInterval="0" personalView="1" maximized="1" xWindow="-9" yWindow="-9" windowWidth="1698" windowHeight="1020" activeSheetId="1"/>
    <customWorkbookView name="Aran Vogenthaler - Personal View" guid="{9BFF95DF-7BF0-40B3-9BC9-3D9CBF38FE7D}" mergeInterval="0" personalView="1" maximized="1" xWindow="-1928" yWindow="-8" windowWidth="1936" windowHeight="1056" activeSheetId="3"/>
    <customWorkbookView name="Emily A. Sotelo - Personal View" guid="{DB20168D-0209-454C-AE95-923A750BC773}" mergeInterval="0" personalView="1" maximized="1" xWindow="1912" yWindow="-8" windowWidth="1936" windowHeight="1056" activeSheetId="1"/>
    <customWorkbookView name="Tory T. Tadano - Personal View" guid="{2A422E85-F7C1-4C99-A5F8-94F0E0C85346}" mergeInterval="0" personalView="1" maximized="1" xWindow="-1928" yWindow="7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0" l="1"/>
  <c r="F18" i="10"/>
  <c r="F17" i="10"/>
  <c r="F15" i="10"/>
  <c r="F14" i="10"/>
  <c r="F8" i="10"/>
  <c r="F6" i="10"/>
  <c r="D5" i="10" l="1"/>
  <c r="D12" i="10"/>
  <c r="F12" i="10" s="1"/>
  <c r="F5" i="10" l="1"/>
  <c r="D11" i="10"/>
  <c r="F11" i="10" s="1"/>
  <c r="D10" i="10" l="1"/>
  <c r="F10" i="10" s="1"/>
  <c r="F20" i="10" s="1"/>
  <c r="F21" i="10" l="1"/>
  <c r="F22" i="10"/>
  <c r="E8" i="2" l="1"/>
  <c r="E15" i="2"/>
  <c r="E23" i="2"/>
  <c r="E32" i="2"/>
  <c r="E37" i="2"/>
  <c r="E40" i="2"/>
  <c r="E44" i="2"/>
  <c r="E49" i="2"/>
  <c r="E62" i="2"/>
  <c r="E66" i="2"/>
  <c r="E72" i="2"/>
  <c r="E78" i="2"/>
  <c r="E88" i="2"/>
  <c r="A7" i="1"/>
  <c r="A8" i="1" s="1"/>
  <c r="A10" i="1" s="1"/>
  <c r="A11" i="1" s="1"/>
  <c r="A12" i="1" s="1"/>
  <c r="A14" i="1" s="1"/>
  <c r="A15" i="1" s="1"/>
  <c r="A16" i="1" s="1"/>
  <c r="A17" i="1" s="1"/>
  <c r="A18" i="1" s="1"/>
  <c r="A19" i="1" s="1"/>
  <c r="A20" i="1" s="1"/>
  <c r="A22" i="1" s="1"/>
  <c r="A23" i="1" s="1"/>
  <c r="A24" i="1" s="1"/>
  <c r="A25" i="1" s="1"/>
  <c r="A26" i="1" s="1"/>
  <c r="F7" i="1"/>
  <c r="D17" i="1"/>
  <c r="D18" i="1"/>
  <c r="D19" i="1"/>
  <c r="F68" i="1"/>
  <c r="F69" i="1"/>
  <c r="J70" i="1"/>
  <c r="J69" i="1" s="1"/>
  <c r="A28" i="1" l="1"/>
  <c r="A29" i="1" l="1"/>
  <c r="A55" i="1"/>
  <c r="A30" i="1" l="1"/>
  <c r="A32" i="1" s="1"/>
  <c r="A56" i="1"/>
  <c r="A31" i="1" l="1"/>
  <c r="A33" i="1"/>
  <c r="A34" i="1" s="1"/>
  <c r="A36" i="1" s="1"/>
  <c r="A38" i="1" s="1"/>
  <c r="A39" i="1" s="1"/>
  <c r="A40" i="1" s="1"/>
</calcChain>
</file>

<file path=xl/sharedStrings.xml><?xml version="1.0" encoding="utf-8"?>
<sst xmlns="http://schemas.openxmlformats.org/spreadsheetml/2006/main" count="297" uniqueCount="150">
  <si>
    <t xml:space="preserve"> </t>
  </si>
  <si>
    <t>LF</t>
  </si>
  <si>
    <t>EA</t>
  </si>
  <si>
    <t>General and Miscellaneous</t>
  </si>
  <si>
    <t>LS</t>
  </si>
  <si>
    <t>Allow.</t>
  </si>
  <si>
    <t>Erosion and Storm Water Controls</t>
  </si>
  <si>
    <t>Water Mainline</t>
  </si>
  <si>
    <t>Water Valve Assemblies</t>
  </si>
  <si>
    <t>ITEM NO.</t>
  </si>
  <si>
    <t>ITEM DESCRIPTION</t>
  </si>
  <si>
    <t>UNIT</t>
  </si>
  <si>
    <t>EST. QTY.</t>
  </si>
  <si>
    <t>TOTAL PRICE</t>
  </si>
  <si>
    <t xml:space="preserve"> Total (not including taxes)</t>
  </si>
  <si>
    <t>Subtotal</t>
  </si>
  <si>
    <t>Mobilization (75%) / demobilization (25%).</t>
  </si>
  <si>
    <t>Testing allowance, (reimbursable lab fees only, incl. compaction, concrete, materials, water quality).</t>
  </si>
  <si>
    <t>Traffic control, per county and BIA requirements.</t>
  </si>
  <si>
    <t>Hydrostatic testing of main pipeline, CIP.</t>
  </si>
  <si>
    <t>SY</t>
  </si>
  <si>
    <t>10-inch PVC DR 18 C900 Pipeline, with appurtenances (incl. all fittings, adaptors and anchors not separately listed), includes fusible or bell and spigot joint as indicated on plans and specifications, CIP.</t>
  </si>
  <si>
    <t>Bid Item</t>
  </si>
  <si>
    <t>Station</t>
  </si>
  <si>
    <t>Description</t>
  </si>
  <si>
    <t>Length</t>
  </si>
  <si>
    <t>Quantity</t>
  </si>
  <si>
    <t>Begin of 10" DR18 pipeline (Start 26.3)</t>
  </si>
  <si>
    <t>--</t>
  </si>
  <si>
    <t xml:space="preserve">End of 10" DR18 pipeline </t>
  </si>
  <si>
    <t>16165ft</t>
  </si>
  <si>
    <t>33849ft</t>
  </si>
  <si>
    <t>Total</t>
  </si>
  <si>
    <t>50014ft</t>
  </si>
  <si>
    <t>Riprap</t>
  </si>
  <si>
    <t>NA</t>
  </si>
  <si>
    <t>Rock Check Dams (C-7 &amp; C-13)</t>
  </si>
  <si>
    <t># dams</t>
  </si>
  <si>
    <t>length</t>
  </si>
  <si>
    <t>ft (scale from plan)</t>
  </si>
  <si>
    <t>avg. ht.</t>
  </si>
  <si>
    <t>ft (assumed, from DT-30)</t>
  </si>
  <si>
    <t>avg. 1/2width</t>
  </si>
  <si>
    <t>ft (calculated, DT-30)</t>
  </si>
  <si>
    <t>Volume</t>
  </si>
  <si>
    <t>cu ft</t>
  </si>
  <si>
    <t>cu yd</t>
  </si>
  <si>
    <t>CU YD</t>
  </si>
  <si>
    <t>10" Gate Valve</t>
  </si>
  <si>
    <t>CP Needed for 10" GV</t>
  </si>
  <si>
    <t>4" PVC Flush valve drain line</t>
  </si>
  <si>
    <t>Area (CU YD)</t>
  </si>
  <si>
    <t>Surge Tank Building Concrete Foundation</t>
  </si>
  <si>
    <t>Surge Tank Building Concrete Porch</t>
  </si>
  <si>
    <t>New Fence Surge Tank site</t>
  </si>
  <si>
    <t>Surge Tank Site Base coarse/gravel</t>
  </si>
  <si>
    <t>SQ YD</t>
  </si>
  <si>
    <t>24-inch Corrugated metal culvert @ surgetank</t>
  </si>
  <si>
    <t>REACH 24.1 JAN</t>
  </si>
  <si>
    <t>18" PVC Casing</t>
  </si>
  <si>
    <t>N/A</t>
  </si>
  <si>
    <t>4" Flush Valves With Riser</t>
  </si>
  <si>
    <t>45+78.32</t>
  </si>
  <si>
    <t>146+50</t>
  </si>
  <si>
    <t>Begin of 14" DR14 pipeline (after 26.3 tank)</t>
  </si>
  <si>
    <t xml:space="preserve">End of 14" DR14 pipeline </t>
  </si>
  <si>
    <t>90+87.34</t>
  </si>
  <si>
    <t>Flush Valve With Above Grade Discharge</t>
  </si>
  <si>
    <t>10-inch Gate valve assembly, CIP.</t>
  </si>
  <si>
    <t>2" VBV/ 1" ARV</t>
  </si>
  <si>
    <t>4-inch VBV/ 
1" ARV</t>
  </si>
  <si>
    <t>Driveway???</t>
  </si>
  <si>
    <t>8" flow control valve</t>
  </si>
  <si>
    <t xml:space="preserve">End cap </t>
  </si>
  <si>
    <t>SWPPP pursuant to NPDES stormwater program and consistent with USEPA’s general construction permit. Includes preparation of document, all BMPs required by SWPPP, filing of all notices and inspections required by EPA, etc.</t>
  </si>
  <si>
    <t>Flushing, disinfection &amp; bacteriological testing, CIP.</t>
  </si>
  <si>
    <t>Wire-caged riprap or cable-crete blanket, CIP. Final quantities, dimensions and locations TBD in field.</t>
  </si>
  <si>
    <t>Gas/petroleum line crossing, incl. 18-inch dia. DR 18 PVC casing, with petroleum-resistant gaskets and end seals, location and exposure of gas lines per gas company requirements, CIP. Excludes carrier pipe.</t>
  </si>
  <si>
    <t>UNIT PRICE</t>
  </si>
  <si>
    <t>2-inch Flush valve assembly with above-grade discharge, incl. main line tap, gate valve assembly, riser, meter can assembly, and steel discharge pipe, CIP.</t>
  </si>
  <si>
    <t xml:space="preserve">                       JAN - Cutter Intertie Project</t>
  </si>
  <si>
    <t>12-inch PVC DR 18 C900 Pipeline, with appurtenances (incl. all fittings, adaptors and anchors not separately listed), includes fusible or bell and spigot joint as indicated on plans and specifications, CIP.</t>
  </si>
  <si>
    <t>Horizontal Directional Drilling, including 12" pipe and all activities for construction, CIP.</t>
  </si>
  <si>
    <t>12-inch Gate valve assembly, CIP.</t>
  </si>
  <si>
    <t>2-inch Combination air release valve assembly with vault, CIP.</t>
  </si>
  <si>
    <t>Control Valve Vault</t>
  </si>
  <si>
    <t>8-inch control valve assembly, with vault, CIP.</t>
  </si>
  <si>
    <t>Site earthwork and grading at the tank site for sub-foundations, pads and driveway, incl. all earthwork and imported fill material, and material removal within the ROW for the tank not separately listed, per plans, specifications and geotechnical report, CIP. Excludes surfacing material and riprap.</t>
  </si>
  <si>
    <r>
      <t xml:space="preserve">Tank site (incl. access road) </t>
    </r>
    <r>
      <rPr>
        <sz val="10"/>
        <rFont val="Calibri"/>
        <family val="2"/>
      </rPr>
      <t>surfacing with 2-inch gravel over 3-inch base course, CIP.</t>
    </r>
  </si>
  <si>
    <r>
      <t xml:space="preserve">Tank site fencing (8 ft. with 3-strand barbed wire), incl. </t>
    </r>
    <r>
      <rPr>
        <sz val="10"/>
        <rFont val="Calibri"/>
        <family val="2"/>
      </rPr>
      <t>20’ double swinging gates and removal of existing fence and gates, CIP.</t>
    </r>
  </si>
  <si>
    <t>Re-seeding of waterline ROW, TCE, and tank site ROW CIP.</t>
  </si>
  <si>
    <t>Rock removal and processed / imported backfill material (excludes placement and compaction of backfill, embedment, or soil cement, which are incidental to pipe bid items), CIP.</t>
  </si>
  <si>
    <t>VLF</t>
  </si>
  <si>
    <t>8-inch Gate valve assembly, CIP.</t>
  </si>
  <si>
    <t xml:space="preserve">Future Teepee Junction Connection with appurtenances (incl. all fittings and adaptors not separately listed), CIP. </t>
  </si>
  <si>
    <t>Road &amp; Utility Crossings</t>
  </si>
  <si>
    <t>Note:  Sales Tax not included.</t>
  </si>
  <si>
    <t>TOTAL OF BASE BID:</t>
  </si>
  <si>
    <t>$</t>
  </si>
  <si>
    <t>Tax not included</t>
  </si>
  <si>
    <r>
      <t>IN WORDS:</t>
    </r>
    <r>
      <rPr>
        <sz val="11"/>
        <rFont val="Calibri"/>
        <family val="2"/>
      </rPr>
      <t>____________________________________________________________________________________</t>
    </r>
  </si>
  <si>
    <t>.</t>
  </si>
  <si>
    <t>_____________________________________________________________________________________________________________</t>
  </si>
  <si>
    <t>BID ALTERNATES</t>
  </si>
  <si>
    <t>Note:  Tax not included.</t>
  </si>
  <si>
    <t>TOTAL OF BID WITH BID ALTERNATES:</t>
  </si>
  <si>
    <t>150,000 gallon water storage tank and cathodic protection system, glass-fused bolted steel with passive anode CP per Section 33 16 21, including installation, energizing, adjusting, and testing, CIP.</t>
  </si>
  <si>
    <t>Tank foundation for 150,000 gallon glass-fused bolted steel tank, CIP.</t>
  </si>
  <si>
    <r>
      <t xml:space="preserve">150,000 gallon water storage tank and cathodic protection system, welded steel with passive anode CP per Sections </t>
    </r>
    <r>
      <rPr>
        <sz val="10"/>
        <color indexed="10"/>
        <rFont val="Calibri"/>
        <family val="2"/>
      </rPr>
      <t>33 16 19, 09 97 14 and 26 42 10,</t>
    </r>
    <r>
      <rPr>
        <sz val="10"/>
        <rFont val="Calibri"/>
        <family val="2"/>
      </rPr>
      <t xml:space="preserve"> including installation, energizing, adjusting, and testing, CIP.</t>
    </r>
  </si>
  <si>
    <t>Tank foundation for 150,000 gallon welded steel tank, CIP.</t>
  </si>
  <si>
    <t>Disinfection, filling, and bacteriological testing of new 150,000 gallon tank, CIP.</t>
  </si>
  <si>
    <t>JAN Boundary Tank Site</t>
  </si>
  <si>
    <t>Tank site piping, (incl. all new pipe, drain lines and outfalls, appurtenances, fittings, and all other plumbing components within the JAN Boundary site ROWs not separately listed), CIP. Excludes gate valves and air valves.</t>
  </si>
  <si>
    <t>(Including Base Bid total, substituting Bid Alternate items 19A &amp; 20A for Base Bid</t>
  </si>
  <si>
    <t>Items 19 &amp; 20)</t>
  </si>
  <si>
    <t>Open cut cased road crossings, incl. 24-inch sch 10 steel casing and end seals, CIP. Excludes carrier pipe.</t>
  </si>
  <si>
    <t>Bore and jack road crossing, incl. 24-inch dia. Sch. 10 steel casing and end seals, CIP. Excludes carrier pipe.</t>
  </si>
  <si>
    <t>Road, Wash &amp; Utility Crossings</t>
  </si>
  <si>
    <t>Added rock here- ok?</t>
  </si>
  <si>
    <t>&lt;-- Want reseeding of waterline &amp; ST site as individual items, or lump together as in 24.1 JAN?</t>
  </si>
  <si>
    <t>Have Judy copy all descriptions &amp; Est. Qty. over to Word doc. &amp; tell her just to watch for rows in here that have been added/deleted since the Word doc. was last updated.</t>
  </si>
  <si>
    <t>Flushing, disinfection and bacteriological testing of main pipeline, CIP.</t>
  </si>
  <si>
    <r>
      <t>Hydrostatic testing of main pipeline, CIP</t>
    </r>
    <r>
      <rPr>
        <sz val="8"/>
        <rFont val="Calibri"/>
        <family val="2"/>
      </rPr>
      <t> </t>
    </r>
    <r>
      <rPr>
        <sz val="10"/>
        <rFont val="Calibri"/>
        <family val="2"/>
      </rPr>
      <t>.</t>
    </r>
  </si>
  <si>
    <t>Rock removal and processed / imported backfill material (excl. placement and compaction of backfill, embedment, or soil cement, which are incidental to pipe bid items), CIP.</t>
  </si>
  <si>
    <t>Re-seeding of waterline ROW, CIP.</t>
  </si>
  <si>
    <t>A-1</t>
  </si>
  <si>
    <t>A-2</t>
  </si>
  <si>
    <t>A-3</t>
  </si>
  <si>
    <t>A-4</t>
  </si>
  <si>
    <t>A-5</t>
  </si>
  <si>
    <t>A-6</t>
  </si>
  <si>
    <t>A-7</t>
  </si>
  <si>
    <t>A-8</t>
  </si>
  <si>
    <t>A-9</t>
  </si>
  <si>
    <t>2-inch Mainline Gate valve assembly for normally closed bypass to existing distribution, CIP.</t>
  </si>
  <si>
    <t>A-10</t>
  </si>
  <si>
    <t>Open cut sewer line crossing, incl. location of sewer line, installation of carrier pipe with min. 12" vertical clearance from sewer line, CIP. Excludes carrier pipe.</t>
  </si>
  <si>
    <t>Open cut gas utility crossing, incl. location of gas line, EBAA 6500 (OAE) bell restraint harnesses for carrier pipe (quantity 3 estimated), 8-inch DR18 PVC casing and end seals, min. 24" vertical clearance from gas line to casing below unless otherwise directed, CIP. Excludes carrier pipe.</t>
  </si>
  <si>
    <t>Smith Lake Chapter Water System Improvements Project :
Additive items - Dedicated waterline from Well #3 to Water Treatment Site</t>
  </si>
  <si>
    <t>SMA requested pricing on:</t>
  </si>
  <si>
    <t>originally 7 air valves on BTY prelim draft, RMB thinks can get by w/4 once P&amp;Ps are graded</t>
  </si>
  <si>
    <t>NN 6% Sales Tax</t>
  </si>
  <si>
    <t>Total w Tax</t>
  </si>
  <si>
    <t>Tie-in to existing 4" distribution main (incl. 4"x2" &amp; 2"x2" MJ tees w/MJ restraints on 4" connections and thrust blocks behind tees for restraint of 2", &amp; all labor and appurtenances not separately listed), CIP. Excludes gate valve assemblies and 2" PVC pipeline.</t>
  </si>
  <si>
    <t>1” combination air valve assembly in meter can (including Val-Matic model 302C.2-DISV air valve, 1" Val-matic floodsafe inflow preventer, and all accessories not separately listed), CIP</t>
  </si>
  <si>
    <t>VLF quantity Assuming 10% of WL trench is rock w/ 5-ft bury. If NECA comfortable/prefers bidding w/rock incidental, that is ok too of course. No potholing has been completed along waterline route.</t>
  </si>
  <si>
    <t>These are to be normally closed GVs where we are tying into 4" distribution as new line turns the corner towards each well. Iso valves at start and stop of line already accounted for in treatment site plan and prev recent work by neca at Well site #3.</t>
  </si>
  <si>
    <r>
      <rPr>
        <b/>
        <sz val="10"/>
        <rFont val="Calibri"/>
        <family val="2"/>
      </rPr>
      <t>NECA, see draft detail below</t>
    </r>
    <r>
      <rPr>
        <sz val="10"/>
        <rFont val="Calibri"/>
        <family val="2"/>
      </rPr>
      <t>, w/understanding that inflow preventer would be plumbed to air valve w/additional 1" stainless Sch40 in lieu of the small snorkel and then inflow preventer body supported with unistrut like the air valve is.</t>
    </r>
  </si>
  <si>
    <t>typical gas x-ing ~40ft, typical casing must provide 4 inches between inside of casing and outside of carrier pipe. Restraint harnesses for 2" SDR pipe are 5.81" diameter casing clearance per EBAA. SMA will confirm required retraint length for cased line, but estimated 3 restraints given minimal restraint length anticipated but at least want to restrain within the casing and one either side.</t>
  </si>
  <si>
    <t>2-inch PVC SDR 21, 200psi WP, PVC pipeline, min. 4-ft bury to top of pipe, with appurtenances (incl. all fittings, adaptors and anchors not separately listed, bell and spigot joint as indicated on plans and specifications; excl. all piping &amp; appurtenances within Well #3 and Well #1 Site Easement), 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</si>
</sst>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00\+00.00"/>
    <numFmt numFmtId="165" formatCode="&quot;24.&quot;#"/>
    <numFmt numFmtId="166" formatCode="&quot;25.&quot;#"/>
    <numFmt numFmtId="167" formatCode="0\+00.00"/>
    <numFmt numFmtId="168" formatCode="_(* #,##0_);_(* \(#,##0\);_(* &quot;-&quot;??_);_(@_)"/>
    <numFmt numFmtId="169" formatCode="0.000%"/>
  </numFmts>
  <fonts count="33"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sz val="10"/>
      <name val="Calibri"/>
      <family val="2"/>
    </font>
    <font>
      <sz val="11"/>
      <name val="Calibri"/>
      <family val="2"/>
    </font>
    <font>
      <b/>
      <sz val="11"/>
      <name val="Calibri"/>
      <family val="2"/>
    </font>
    <font>
      <b/>
      <sz val="10"/>
      <name val="Calibri"/>
      <family val="2"/>
    </font>
    <font>
      <sz val="10"/>
      <color indexed="10"/>
      <name val="Calibri"/>
      <family val="2"/>
    </font>
    <font>
      <sz val="10"/>
      <color rgb="FF9C0006"/>
      <name val="Arial"/>
      <family val="2"/>
    </font>
    <font>
      <sz val="10"/>
      <color rgb="FFFF0000"/>
      <name val="Arial"/>
      <family val="2"/>
    </font>
    <font>
      <sz val="10"/>
      <name val="Calibri"/>
      <family val="2"/>
      <scheme val="minor"/>
    </font>
    <font>
      <sz val="11"/>
      <name val="Calibri"/>
      <family val="2"/>
      <scheme val="minor"/>
    </font>
    <font>
      <b/>
      <sz val="11"/>
      <name val="Calibri"/>
      <family val="2"/>
      <scheme val="minor"/>
    </font>
    <font>
      <sz val="10"/>
      <color rgb="FF000000"/>
      <name val="Calibri"/>
      <family val="2"/>
      <scheme val="minor"/>
    </font>
    <font>
      <b/>
      <sz val="10"/>
      <name val="Calibri"/>
      <family val="2"/>
      <scheme val="minor"/>
    </font>
    <font>
      <sz val="10"/>
      <color rgb="FF002060"/>
      <name val="Times New Roman"/>
      <family val="1"/>
    </font>
    <font>
      <sz val="10"/>
      <color theme="1"/>
      <name val="Times New Roman"/>
      <family val="1"/>
    </font>
    <font>
      <i/>
      <sz val="11"/>
      <color theme="1"/>
      <name val="Calibri"/>
      <family val="2"/>
      <scheme val="minor"/>
    </font>
    <font>
      <b/>
      <u/>
      <sz val="14"/>
      <color theme="1"/>
      <name val="Calibri"/>
      <family val="2"/>
      <scheme val="minor"/>
    </font>
    <font>
      <b/>
      <sz val="12"/>
      <name val="Calibri"/>
      <family val="2"/>
      <scheme val="minor"/>
    </font>
    <font>
      <b/>
      <sz val="10"/>
      <color rgb="FF0070C0"/>
      <name val="Calibri"/>
      <family val="2"/>
    </font>
    <font>
      <sz val="10"/>
      <color rgb="FFFF0000"/>
      <name val="Calibri"/>
      <family val="2"/>
    </font>
    <font>
      <b/>
      <sz val="10"/>
      <color rgb="FFFF0000"/>
      <name val="Calibri"/>
      <family val="2"/>
    </font>
    <font>
      <b/>
      <sz val="10"/>
      <color rgb="FF0070C0"/>
      <name val="Calibri"/>
      <family val="2"/>
      <scheme val="minor"/>
    </font>
    <font>
      <sz val="8"/>
      <name val="Calibri"/>
      <family val="2"/>
      <scheme val="minor"/>
    </font>
    <font>
      <b/>
      <u/>
      <sz val="11"/>
      <name val="Calibri"/>
      <family val="2"/>
    </font>
    <font>
      <b/>
      <sz val="12"/>
      <name val="Calibri"/>
      <family val="2"/>
    </font>
    <font>
      <sz val="10"/>
      <name val="Arial"/>
    </font>
    <font>
      <sz val="8"/>
      <name val="Calibri"/>
      <family val="2"/>
    </font>
    <font>
      <sz val="8"/>
      <name val="Arial"/>
    </font>
  </fonts>
  <fills count="8">
    <fill>
      <patternFill patternType="none"/>
    </fill>
    <fill>
      <patternFill patternType="gray125"/>
    </fill>
    <fill>
      <patternFill patternType="solid">
        <fgColor indexed="55"/>
        <bgColor indexed="64"/>
      </patternFill>
    </fill>
    <fill>
      <patternFill patternType="solid">
        <fgColor rgb="FFFFC7CE"/>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11" fillId="3" borderId="0" applyNumberFormat="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2" fillId="0" borderId="0"/>
    <xf numFmtId="43"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30" fillId="0" borderId="0" applyFont="0" applyFill="0" applyBorder="0" applyAlignment="0" applyProtection="0"/>
  </cellStyleXfs>
  <cellXfs count="225">
    <xf numFmtId="0" fontId="0" fillId="0" borderId="0" xfId="0"/>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13" fillId="0" borderId="1" xfId="0" applyFont="1" applyBorder="1" applyAlignment="1">
      <alignment vertical="center" wrapText="1"/>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3" fillId="0" borderId="4" xfId="0" applyFont="1" applyBorder="1" applyAlignment="1">
      <alignment horizontal="center" vertical="center" wrapText="1"/>
    </xf>
    <xf numFmtId="44" fontId="17" fillId="4" borderId="5" xfId="0" applyNumberFormat="1" applyFont="1" applyFill="1" applyBorder="1" applyAlignment="1">
      <alignment vertical="center" wrapText="1"/>
    </xf>
    <xf numFmtId="44" fontId="17" fillId="0" borderId="6" xfId="0" applyNumberFormat="1" applyFont="1" applyFill="1" applyBorder="1" applyAlignment="1">
      <alignment vertical="center"/>
    </xf>
    <xf numFmtId="0" fontId="13" fillId="0" borderId="4"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164" fontId="0" fillId="0" borderId="0" xfId="0" applyNumberFormat="1" applyFont="1" applyBorder="1"/>
    <xf numFmtId="165" fontId="18" fillId="0" borderId="7" xfId="0" applyNumberFormat="1" applyFont="1" applyBorder="1" applyAlignment="1">
      <alignment horizontal="center" vertical="center"/>
    </xf>
    <xf numFmtId="0" fontId="5" fillId="0" borderId="0" xfId="0" applyFont="1" applyFill="1"/>
    <xf numFmtId="0" fontId="5" fillId="0" borderId="0" xfId="0" quotePrefix="1" applyFont="1"/>
    <xf numFmtId="0" fontId="0" fillId="0" borderId="0" xfId="0" quotePrefix="1"/>
    <xf numFmtId="2" fontId="5" fillId="0" borderId="0" xfId="0" quotePrefix="1" applyNumberFormat="1" applyFont="1"/>
    <xf numFmtId="1" fontId="0" fillId="0" borderId="0" xfId="0" applyNumberFormat="1" applyFill="1"/>
    <xf numFmtId="165" fontId="18" fillId="0" borderId="0" xfId="0" applyNumberFormat="1" applyFont="1" applyBorder="1" applyAlignment="1">
      <alignment horizontal="center" vertical="center"/>
    </xf>
    <xf numFmtId="164" fontId="0" fillId="0" borderId="0" xfId="0" applyNumberFormat="1" applyFont="1" applyFill="1" applyBorder="1"/>
    <xf numFmtId="2" fontId="0" fillId="0" borderId="0" xfId="0" applyNumberFormat="1"/>
    <xf numFmtId="1" fontId="0" fillId="5" borderId="0" xfId="0" applyNumberFormat="1" applyFill="1"/>
    <xf numFmtId="0" fontId="0" fillId="0" borderId="0" xfId="0" applyAlignment="1">
      <alignment horizontal="center" vertical="center"/>
    </xf>
    <xf numFmtId="164" fontId="5" fillId="0" borderId="0" xfId="0" applyNumberFormat="1" applyFont="1" applyBorder="1"/>
    <xf numFmtId="0" fontId="5" fillId="0" borderId="0" xfId="0" applyFont="1"/>
    <xf numFmtId="0" fontId="0" fillId="5" borderId="0" xfId="0" applyFill="1"/>
    <xf numFmtId="166" fontId="19" fillId="0" borderId="7" xfId="0" applyNumberFormat="1" applyFont="1" applyBorder="1" applyAlignment="1">
      <alignment horizontal="center" vertical="center"/>
    </xf>
    <xf numFmtId="0" fontId="5" fillId="0" borderId="0" xfId="1" applyFont="1" applyFill="1"/>
    <xf numFmtId="0" fontId="0" fillId="0" borderId="0" xfId="0" applyAlignment="1">
      <alignment horizontal="right"/>
    </xf>
    <xf numFmtId="0" fontId="20" fillId="0" borderId="0" xfId="0" applyFont="1" applyAlignment="1">
      <alignment horizontal="right"/>
    </xf>
    <xf numFmtId="0" fontId="20" fillId="0" borderId="0" xfId="0" applyFont="1"/>
    <xf numFmtId="0" fontId="0" fillId="0" borderId="0" xfId="0" applyFill="1"/>
    <xf numFmtId="164" fontId="14" fillId="0" borderId="0" xfId="4" applyNumberFormat="1" applyFont="1" applyBorder="1" applyAlignment="1">
      <alignment horizontal="center"/>
    </xf>
    <xf numFmtId="166" fontId="19" fillId="0" borderId="0" xfId="0" applyNumberFormat="1" applyFont="1" applyBorder="1" applyAlignment="1">
      <alignment horizontal="center" vertical="center"/>
    </xf>
    <xf numFmtId="0" fontId="0" fillId="0" borderId="0" xfId="0" applyFont="1" applyBorder="1"/>
    <xf numFmtId="166" fontId="19" fillId="0" borderId="7" xfId="0" applyNumberFormat="1" applyFont="1" applyBorder="1" applyAlignment="1">
      <alignment horizontal="left" vertical="center"/>
    </xf>
    <xf numFmtId="165" fontId="18" fillId="0" borderId="8" xfId="0" applyNumberFormat="1" applyFont="1" applyBorder="1" applyAlignment="1">
      <alignment horizontal="center" vertical="center"/>
    </xf>
    <xf numFmtId="0" fontId="6" fillId="0" borderId="0" xfId="0" applyFont="1" applyFill="1" applyBorder="1" applyAlignment="1">
      <alignment horizontal="center" vertical="center" wrapText="1"/>
    </xf>
    <xf numFmtId="2" fontId="0" fillId="0" borderId="0" xfId="0" applyNumberFormat="1" applyFill="1"/>
    <xf numFmtId="167" fontId="5" fillId="0" borderId="0" xfId="0" applyNumberFormat="1" applyFont="1" applyBorder="1"/>
    <xf numFmtId="0" fontId="5" fillId="6" borderId="0" xfId="0" applyFont="1" applyFill="1"/>
    <xf numFmtId="164" fontId="5" fillId="0" borderId="0" xfId="0" applyNumberFormat="1" applyFont="1" applyFill="1" applyBorder="1"/>
    <xf numFmtId="0" fontId="12" fillId="0" borderId="0" xfId="0" applyFont="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13" fillId="0" borderId="1" xfId="4" applyFont="1" applyBorder="1" applyAlignment="1">
      <alignment horizontal="center" vertical="center" wrapText="1"/>
    </xf>
    <xf numFmtId="0" fontId="6" fillId="0" borderId="1" xfId="4"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xf numFmtId="3" fontId="13" fillId="0" borderId="1" xfId="0" applyNumberFormat="1" applyFont="1" applyFill="1" applyBorder="1" applyAlignment="1">
      <alignment horizontal="center" vertical="center" wrapText="1"/>
    </xf>
    <xf numFmtId="0" fontId="22" fillId="0" borderId="0" xfId="0" applyFont="1" applyAlignment="1">
      <alignment horizontal="center" vertical="center"/>
    </xf>
    <xf numFmtId="44" fontId="14" fillId="0" borderId="0" xfId="0" applyNumberFormat="1" applyFont="1" applyAlignment="1">
      <alignment vertical="center"/>
    </xf>
    <xf numFmtId="44" fontId="14" fillId="0" borderId="0" xfId="0" applyNumberFormat="1" applyFont="1" applyBorder="1" applyAlignment="1">
      <alignment vertical="center"/>
    </xf>
    <xf numFmtId="44" fontId="13" fillId="0" borderId="1" xfId="0" applyNumberFormat="1" applyFont="1" applyFill="1" applyBorder="1" applyAlignment="1">
      <alignment horizontal="center" vertical="center" wrapText="1"/>
    </xf>
    <xf numFmtId="44" fontId="13" fillId="0" borderId="1" xfId="0" applyNumberFormat="1" applyFont="1" applyFill="1" applyBorder="1" applyAlignment="1">
      <alignment horizontal="justify" vertical="center" wrapText="1"/>
    </xf>
    <xf numFmtId="44" fontId="13" fillId="0" borderId="1" xfId="0" applyNumberFormat="1" applyFont="1" applyBorder="1" applyAlignment="1">
      <alignment horizontal="justify" vertical="center" wrapText="1"/>
    </xf>
    <xf numFmtId="44" fontId="17" fillId="4" borderId="1" xfId="0" applyNumberFormat="1" applyFont="1" applyFill="1" applyBorder="1" applyAlignment="1">
      <alignment vertical="center" wrapText="1"/>
    </xf>
    <xf numFmtId="44" fontId="13" fillId="2" borderId="10" xfId="0" applyNumberFormat="1" applyFont="1" applyFill="1" applyBorder="1" applyAlignment="1">
      <alignment vertical="center" wrapText="1"/>
    </xf>
    <xf numFmtId="44" fontId="13" fillId="0" borderId="0" xfId="0" applyNumberFormat="1" applyFont="1" applyAlignment="1">
      <alignment vertical="center"/>
    </xf>
    <xf numFmtId="44" fontId="13" fillId="0" borderId="5" xfId="0" applyNumberFormat="1" applyFont="1" applyFill="1" applyBorder="1" applyAlignment="1">
      <alignment horizontal="justify" vertical="center" wrapText="1"/>
    </xf>
    <xf numFmtId="44" fontId="5" fillId="0" borderId="0" xfId="0" applyNumberFormat="1" applyFont="1" applyBorder="1" applyAlignment="1">
      <alignment vertical="center"/>
    </xf>
    <xf numFmtId="44"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left" vertical="center" wrapText="1"/>
    </xf>
    <xf numFmtId="43" fontId="14" fillId="0" borderId="0" xfId="0" applyNumberFormat="1" applyFont="1" applyAlignment="1">
      <alignment vertical="center"/>
    </xf>
    <xf numFmtId="43" fontId="14" fillId="0" borderId="9" xfId="0" applyNumberFormat="1" applyFont="1" applyBorder="1" applyAlignment="1">
      <alignment vertical="center"/>
    </xf>
    <xf numFmtId="168" fontId="22" fillId="0" borderId="0" xfId="0" applyNumberFormat="1" applyFont="1" applyAlignment="1">
      <alignment horizontal="center" vertical="center"/>
    </xf>
    <xf numFmtId="168" fontId="14" fillId="0" borderId="0" xfId="0" applyNumberFormat="1" applyFont="1" applyAlignment="1">
      <alignment vertical="center"/>
    </xf>
    <xf numFmtId="168" fontId="22" fillId="0" borderId="0" xfId="0" applyNumberFormat="1" applyFont="1" applyBorder="1" applyAlignment="1">
      <alignment horizontal="left" vertical="center"/>
    </xf>
    <xf numFmtId="168" fontId="17" fillId="0" borderId="0" xfId="0" applyNumberFormat="1" applyFont="1" applyBorder="1" applyAlignment="1">
      <alignment horizontal="left" vertical="center" wrapText="1"/>
    </xf>
    <xf numFmtId="168" fontId="17"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justify" vertical="center" wrapText="1"/>
    </xf>
    <xf numFmtId="168" fontId="17" fillId="0" borderId="0" xfId="0" applyNumberFormat="1" applyFont="1" applyFill="1" applyBorder="1" applyAlignment="1">
      <alignment vertical="center" wrapText="1"/>
    </xf>
    <xf numFmtId="168" fontId="17" fillId="0" borderId="0" xfId="0" applyNumberFormat="1" applyFont="1" applyFill="1" applyBorder="1" applyAlignment="1">
      <alignment vertical="center"/>
    </xf>
    <xf numFmtId="168" fontId="13" fillId="0" borderId="0" xfId="0" applyNumberFormat="1" applyFont="1" applyAlignment="1">
      <alignment vertical="center"/>
    </xf>
    <xf numFmtId="168" fontId="14" fillId="0" borderId="0" xfId="0" applyNumberFormat="1" applyFont="1" applyBorder="1" applyAlignment="1">
      <alignment vertical="center"/>
    </xf>
    <xf numFmtId="168" fontId="5" fillId="0" borderId="0" xfId="0" applyNumberFormat="1" applyFont="1" applyBorder="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13" xfId="0" applyFont="1" applyBorder="1" applyAlignment="1">
      <alignment horizontal="left" vertical="center"/>
    </xf>
    <xf numFmtId="0" fontId="13" fillId="6" borderId="1" xfId="0" applyFont="1" applyFill="1" applyBorder="1" applyAlignment="1">
      <alignment horizontal="center" vertical="center" wrapText="1"/>
    </xf>
    <xf numFmtId="0" fontId="13" fillId="6" borderId="1" xfId="0" applyFont="1" applyFill="1" applyBorder="1" applyAlignment="1">
      <alignment vertical="center" wrapText="1"/>
    </xf>
    <xf numFmtId="44" fontId="13" fillId="6" borderId="14" xfId="2" applyNumberFormat="1" applyFont="1" applyFill="1" applyBorder="1" applyAlignment="1">
      <alignment vertical="center"/>
    </xf>
    <xf numFmtId="44" fontId="13" fillId="6" borderId="5" xfId="0" applyNumberFormat="1" applyFont="1" applyFill="1" applyBorder="1" applyAlignment="1">
      <alignment horizontal="justify" vertical="center" wrapText="1"/>
    </xf>
    <xf numFmtId="3"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23"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wrapText="1"/>
    </xf>
    <xf numFmtId="0" fontId="24" fillId="0" borderId="0" xfId="0" applyFont="1" applyBorder="1" applyAlignment="1">
      <alignment vertical="center"/>
    </xf>
    <xf numFmtId="0" fontId="25" fillId="0" borderId="0" xfId="0" applyFont="1" applyBorder="1" applyAlignment="1">
      <alignment vertical="center"/>
    </xf>
    <xf numFmtId="0" fontId="6" fillId="0" borderId="1" xfId="0" applyFont="1" applyBorder="1" applyAlignment="1">
      <alignment vertical="center" wrapText="1"/>
    </xf>
    <xf numFmtId="0" fontId="6" fillId="0" borderId="0" xfId="0" applyFont="1" applyFill="1" applyBorder="1" applyAlignment="1">
      <alignment vertical="center"/>
    </xf>
    <xf numFmtId="0" fontId="6" fillId="0" borderId="0" xfId="0" applyFont="1"/>
    <xf numFmtId="0" fontId="6" fillId="0" borderId="1" xfId="0" applyFont="1" applyFill="1" applyBorder="1" applyAlignment="1">
      <alignment vertical="center"/>
    </xf>
    <xf numFmtId="0" fontId="6" fillId="0" borderId="1" xfId="0" applyFont="1" applyBorder="1" applyAlignment="1">
      <alignment horizontal="left" vertical="center" wrapText="1"/>
    </xf>
    <xf numFmtId="0" fontId="9" fillId="0" borderId="0" xfId="0" applyFont="1" applyBorder="1" applyAlignment="1">
      <alignment vertical="center"/>
    </xf>
    <xf numFmtId="0" fontId="9" fillId="0" borderId="1" xfId="0" applyFont="1" applyBorder="1" applyAlignment="1">
      <alignment vertical="center"/>
    </xf>
    <xf numFmtId="0" fontId="25" fillId="0" borderId="0" xfId="0" applyFont="1" applyBorder="1" applyAlignment="1">
      <alignment vertical="center" wrapText="1"/>
    </xf>
    <xf numFmtId="0" fontId="6" fillId="0" borderId="0" xfId="0" applyFont="1" applyAlignment="1">
      <alignment vertical="center"/>
    </xf>
    <xf numFmtId="0" fontId="6" fillId="0" borderId="0" xfId="0" applyFont="1" applyFill="1" applyAlignment="1">
      <alignment vertical="center" wrapText="1"/>
    </xf>
    <xf numFmtId="44" fontId="5" fillId="0" borderId="0" xfId="0" applyNumberFormat="1"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horizontal="left" vertical="center" indent="17"/>
    </xf>
    <xf numFmtId="0" fontId="7" fillId="0" borderId="0" xfId="0" applyFont="1" applyBorder="1" applyAlignment="1">
      <alignment horizontal="right" vertical="center"/>
    </xf>
    <xf numFmtId="0" fontId="7" fillId="0" borderId="15"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24" fillId="0" borderId="1" xfId="0" applyFont="1" applyBorder="1" applyAlignment="1">
      <alignment vertical="center"/>
    </xf>
    <xf numFmtId="0" fontId="8" fillId="0" borderId="15"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left" vertical="center" indent="8"/>
    </xf>
    <xf numFmtId="0" fontId="7" fillId="0" borderId="0" xfId="0" applyFont="1" applyFill="1" applyBorder="1" applyAlignment="1">
      <alignment horizontal="left" vertical="center" indent="8"/>
    </xf>
    <xf numFmtId="0" fontId="13" fillId="0" borderId="0" xfId="0" applyFont="1"/>
    <xf numFmtId="0" fontId="26" fillId="0" borderId="0" xfId="0" applyFont="1" applyAlignment="1"/>
    <xf numFmtId="0" fontId="24" fillId="0" borderId="0" xfId="0" applyFont="1" applyFill="1" applyBorder="1" applyAlignment="1">
      <alignment horizontal="left" vertical="center" wrapText="1"/>
    </xf>
    <xf numFmtId="0" fontId="6" fillId="0" borderId="0" xfId="0" applyFont="1" applyFill="1" applyAlignment="1">
      <alignment horizontal="left" vertical="center" wrapText="1"/>
    </xf>
    <xf numFmtId="1" fontId="13"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0" xfId="5" applyFont="1" applyAlignment="1">
      <alignment vertical="center"/>
    </xf>
    <xf numFmtId="0" fontId="6" fillId="0" borderId="0" xfId="5" applyFont="1" applyBorder="1" applyAlignment="1">
      <alignment vertical="center"/>
    </xf>
    <xf numFmtId="0" fontId="6" fillId="0" borderId="0" xfId="5" applyFont="1" applyBorder="1" applyAlignment="1">
      <alignment horizontal="center" vertical="center"/>
    </xf>
    <xf numFmtId="0" fontId="23" fillId="0" borderId="0" xfId="5" applyFont="1" applyBorder="1" applyAlignment="1">
      <alignment vertical="center"/>
    </xf>
    <xf numFmtId="0" fontId="6" fillId="0" borderId="0" xfId="5" applyFont="1" applyFill="1" applyBorder="1" applyAlignment="1">
      <alignment vertical="center"/>
    </xf>
    <xf numFmtId="0" fontId="9" fillId="0" borderId="0" xfId="5" applyFont="1" applyBorder="1" applyAlignment="1">
      <alignment horizontal="center" vertical="center" wrapText="1"/>
    </xf>
    <xf numFmtId="0" fontId="9" fillId="0" borderId="0" xfId="5" applyFont="1" applyFill="1" applyBorder="1" applyAlignment="1">
      <alignment horizontal="center" vertical="center" wrapText="1"/>
    </xf>
    <xf numFmtId="0" fontId="6" fillId="0" borderId="0" xfId="5" applyFont="1" applyBorder="1"/>
    <xf numFmtId="0" fontId="8" fillId="0" borderId="0" xfId="5" applyFont="1" applyBorder="1" applyAlignment="1">
      <alignment horizontal="justify" vertical="center"/>
    </xf>
    <xf numFmtId="0" fontId="28" fillId="0" borderId="0" xfId="5" applyFont="1" applyFill="1" applyBorder="1" applyAlignment="1">
      <alignment horizontal="left" vertical="center" indent="4"/>
    </xf>
    <xf numFmtId="0" fontId="8" fillId="0" borderId="0" xfId="5" applyFont="1" applyBorder="1" applyAlignment="1">
      <alignment horizontal="left" vertical="center"/>
    </xf>
    <xf numFmtId="0" fontId="6" fillId="0" borderId="0" xfId="5" applyFont="1" applyFill="1" applyBorder="1"/>
    <xf numFmtId="0" fontId="7" fillId="0" borderId="0" xfId="5" applyFont="1" applyBorder="1" applyAlignment="1">
      <alignment horizontal="justify" vertical="center"/>
    </xf>
    <xf numFmtId="0" fontId="8" fillId="0" borderId="0" xfId="5" applyFont="1" applyFill="1" applyBorder="1" applyAlignment="1">
      <alignment horizontal="justify" vertical="center"/>
    </xf>
    <xf numFmtId="0" fontId="24" fillId="0" borderId="0" xfId="5" applyFont="1" applyBorder="1" applyAlignment="1">
      <alignment vertical="center"/>
    </xf>
    <xf numFmtId="0" fontId="6" fillId="0" borderId="1" xfId="5" applyFont="1" applyBorder="1" applyAlignment="1">
      <alignment vertical="center"/>
    </xf>
    <xf numFmtId="0" fontId="9" fillId="0" borderId="1" xfId="5" applyFont="1" applyBorder="1" applyAlignment="1">
      <alignment vertical="center"/>
    </xf>
    <xf numFmtId="0" fontId="9" fillId="0" borderId="0" xfId="5" applyFont="1" applyBorder="1" applyAlignment="1">
      <alignment vertical="center"/>
    </xf>
    <xf numFmtId="0" fontId="7" fillId="0" borderId="0" xfId="5" applyFont="1" applyBorder="1" applyAlignment="1">
      <alignment vertical="center"/>
    </xf>
    <xf numFmtId="0" fontId="7" fillId="0" borderId="0" xfId="5" applyFont="1" applyBorder="1" applyAlignment="1">
      <alignment horizontal="right" vertical="center"/>
    </xf>
    <xf numFmtId="0" fontId="6" fillId="0" borderId="1" xfId="5" applyFont="1" applyBorder="1" applyAlignment="1">
      <alignment horizontal="center" vertical="center" wrapText="1"/>
    </xf>
    <xf numFmtId="0" fontId="6" fillId="0" borderId="1" xfId="5" applyFont="1" applyBorder="1" applyAlignment="1">
      <alignment vertical="center" wrapText="1"/>
    </xf>
    <xf numFmtId="0" fontId="6" fillId="0" borderId="1" xfId="5" applyFont="1" applyFill="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Fill="1" applyBorder="1" applyAlignment="1">
      <alignment horizontal="center" vertical="center" wrapText="1"/>
    </xf>
    <xf numFmtId="0" fontId="8" fillId="0" borderId="0" xfId="5" applyFont="1" applyBorder="1" applyAlignment="1">
      <alignment horizontal="left" vertical="center" indent="17"/>
    </xf>
    <xf numFmtId="0" fontId="6" fillId="0" borderId="1" xfId="5" applyFont="1" applyFill="1" applyBorder="1" applyAlignment="1">
      <alignment vertical="center" wrapText="1"/>
    </xf>
    <xf numFmtId="0" fontId="6" fillId="0" borderId="1" xfId="5" applyFont="1" applyFill="1" applyBorder="1" applyAlignment="1">
      <alignment vertical="center"/>
    </xf>
    <xf numFmtId="3" fontId="6" fillId="0" borderId="1" xfId="5" applyNumberFormat="1" applyFont="1" applyFill="1" applyBorder="1" applyAlignment="1">
      <alignment horizontal="center" vertical="center" wrapText="1"/>
    </xf>
    <xf numFmtId="0" fontId="6" fillId="7" borderId="0" xfId="5" applyFont="1" applyFill="1" applyBorder="1" applyAlignment="1">
      <alignment vertical="center" wrapText="1"/>
    </xf>
    <xf numFmtId="3" fontId="6" fillId="0" borderId="1" xfId="5" applyNumberFormat="1" applyFont="1" applyBorder="1" applyAlignment="1">
      <alignment horizontal="center" vertical="center" wrapText="1"/>
    </xf>
    <xf numFmtId="0" fontId="24" fillId="0" borderId="1" xfId="5" applyFont="1" applyFill="1" applyBorder="1" applyAlignment="1">
      <alignment vertical="center"/>
    </xf>
    <xf numFmtId="0" fontId="24" fillId="0" borderId="0" xfId="5" applyFont="1" applyFill="1" applyBorder="1" applyAlignment="1">
      <alignment vertical="center"/>
    </xf>
    <xf numFmtId="0" fontId="9" fillId="0" borderId="0" xfId="5" applyFont="1" applyAlignment="1">
      <alignment vertical="center"/>
    </xf>
    <xf numFmtId="0" fontId="9" fillId="0" borderId="0" xfId="5" applyFont="1" applyFill="1" applyBorder="1" applyAlignment="1">
      <alignment vertical="center"/>
    </xf>
    <xf numFmtId="0" fontId="25" fillId="0" borderId="0" xfId="5" applyFont="1" applyFill="1" applyBorder="1" applyAlignment="1">
      <alignment vertical="center"/>
    </xf>
    <xf numFmtId="0" fontId="6" fillId="0" borderId="0" xfId="5" applyFont="1" applyBorder="1" applyAlignment="1">
      <alignment horizontal="center" vertical="center" wrapText="1"/>
    </xf>
    <xf numFmtId="44" fontId="6" fillId="0" borderId="0" xfId="2" applyNumberFormat="1" applyFont="1" applyBorder="1" applyAlignment="1">
      <alignment horizontal="right" vertical="center"/>
    </xf>
    <xf numFmtId="44" fontId="9" fillId="0" borderId="1" xfId="2" applyNumberFormat="1" applyFont="1" applyBorder="1" applyAlignment="1">
      <alignment horizontal="right" vertical="center" wrapText="1"/>
    </xf>
    <xf numFmtId="44" fontId="6" fillId="0" borderId="1" xfId="2" applyNumberFormat="1" applyFont="1" applyFill="1" applyBorder="1" applyAlignment="1">
      <alignment horizontal="right" vertical="center" wrapText="1"/>
    </xf>
    <xf numFmtId="44" fontId="6" fillId="0" borderId="1" xfId="2" applyNumberFormat="1" applyFont="1" applyBorder="1" applyAlignment="1">
      <alignment horizontal="right" vertical="center" wrapText="1"/>
    </xf>
    <xf numFmtId="44" fontId="7" fillId="0" borderId="0" xfId="2" applyNumberFormat="1" applyFont="1" applyBorder="1" applyAlignment="1">
      <alignment horizontal="right" vertical="center"/>
    </xf>
    <xf numFmtId="44" fontId="24" fillId="0" borderId="0" xfId="2" applyNumberFormat="1" applyFont="1" applyBorder="1" applyAlignment="1">
      <alignment horizontal="right" vertical="center"/>
    </xf>
    <xf numFmtId="44" fontId="6" fillId="0" borderId="0" xfId="2" applyNumberFormat="1" applyFont="1" applyBorder="1" applyAlignment="1">
      <alignment horizontal="right"/>
    </xf>
    <xf numFmtId="44" fontId="9" fillId="0" borderId="0" xfId="2" applyNumberFormat="1" applyFont="1" applyBorder="1" applyAlignment="1">
      <alignment horizontal="right" vertical="center" wrapText="1"/>
    </xf>
    <xf numFmtId="44" fontId="7" fillId="0" borderId="15" xfId="5" applyNumberFormat="1" applyFont="1" applyBorder="1" applyAlignment="1">
      <alignment vertical="center"/>
    </xf>
    <xf numFmtId="8" fontId="6" fillId="0" borderId="0" xfId="5" applyNumberFormat="1" applyFont="1" applyBorder="1" applyAlignment="1">
      <alignment vertical="center"/>
    </xf>
    <xf numFmtId="0" fontId="6" fillId="0" borderId="24" xfId="5" applyFont="1" applyFill="1" applyBorder="1" applyAlignment="1">
      <alignment horizontal="center" vertical="center" wrapText="1"/>
    </xf>
    <xf numFmtId="44" fontId="6" fillId="0" borderId="1" xfId="2" applyFont="1" applyFill="1" applyBorder="1" applyAlignment="1">
      <alignment vertical="center"/>
    </xf>
    <xf numFmtId="0" fontId="6" fillId="0" borderId="1" xfId="5" applyFont="1" applyFill="1" applyBorder="1" applyAlignment="1">
      <alignment horizontal="center" vertical="center"/>
    </xf>
    <xf numFmtId="0" fontId="6" fillId="0" borderId="14" xfId="5" applyFont="1" applyBorder="1" applyAlignment="1">
      <alignment horizontal="center" vertical="center" wrapText="1"/>
    </xf>
    <xf numFmtId="0" fontId="6" fillId="0" borderId="14" xfId="5" applyFont="1" applyFill="1" applyBorder="1" applyAlignment="1">
      <alignment horizontal="center" vertical="center" wrapText="1"/>
    </xf>
    <xf numFmtId="169" fontId="6" fillId="0" borderId="0" xfId="11" applyNumberFormat="1" applyFont="1" applyBorder="1" applyAlignment="1">
      <alignment horizontal="right" vertical="center"/>
    </xf>
    <xf numFmtId="0" fontId="6" fillId="7" borderId="0" xfId="5" applyFont="1" applyFill="1" applyBorder="1" applyAlignment="1">
      <alignment horizontal="left" vertical="center" wrapText="1"/>
    </xf>
    <xf numFmtId="0" fontId="9" fillId="0" borderId="0" xfId="5" applyFont="1" applyBorder="1" applyAlignment="1">
      <alignment horizontal="right" vertical="center"/>
    </xf>
    <xf numFmtId="0" fontId="8" fillId="0" borderId="0" xfId="5" applyFont="1" applyBorder="1" applyAlignment="1">
      <alignment horizontal="right" vertical="center"/>
    </xf>
    <xf numFmtId="43" fontId="8" fillId="0" borderId="15" xfId="5" applyNumberFormat="1" applyFont="1" applyBorder="1" applyAlignment="1">
      <alignment vertical="center"/>
    </xf>
    <xf numFmtId="0" fontId="17" fillId="0" borderId="8" xfId="0" applyFont="1" applyBorder="1" applyAlignment="1">
      <alignment horizontal="right" vertical="center" wrapText="1"/>
    </xf>
    <xf numFmtId="0" fontId="17" fillId="0" borderId="19" xfId="0" applyFont="1" applyBorder="1" applyAlignment="1">
      <alignment horizontal="right" vertical="center" wrapText="1"/>
    </xf>
    <xf numFmtId="0" fontId="17" fillId="0" borderId="20" xfId="0" applyFont="1" applyBorder="1" applyAlignment="1">
      <alignment horizontal="right" vertical="center" wrapText="1"/>
    </xf>
    <xf numFmtId="0" fontId="17" fillId="0" borderId="16" xfId="0" applyFont="1" applyBorder="1" applyAlignment="1">
      <alignment horizontal="right" vertical="center" wrapText="1"/>
    </xf>
    <xf numFmtId="0" fontId="17" fillId="0" borderId="17" xfId="0" applyFont="1" applyBorder="1" applyAlignment="1">
      <alignment horizontal="right" vertical="center" wrapText="1"/>
    </xf>
    <xf numFmtId="0" fontId="17" fillId="0" borderId="14" xfId="0" applyFont="1" applyBorder="1" applyAlignment="1">
      <alignment horizontal="right" vertical="center" wrapText="1"/>
    </xf>
    <xf numFmtId="0" fontId="22" fillId="0" borderId="0" xfId="0" applyFont="1" applyAlignment="1">
      <alignment horizontal="center" vertical="center"/>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1" xfId="0" applyFont="1" applyBorder="1" applyAlignment="1">
      <alignment horizontal="right" vertical="center"/>
    </xf>
    <xf numFmtId="0" fontId="17" fillId="0" borderId="22" xfId="0" applyFont="1" applyBorder="1" applyAlignment="1">
      <alignment horizontal="right" vertical="center"/>
    </xf>
    <xf numFmtId="0" fontId="17" fillId="0" borderId="23" xfId="0" applyFont="1" applyBorder="1" applyAlignment="1">
      <alignment horizontal="right" vertical="center"/>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1" fillId="5" borderId="0" xfId="0" applyFont="1" applyFill="1" applyAlignment="1">
      <alignment horizontal="left" vertical="center"/>
    </xf>
    <xf numFmtId="0" fontId="9" fillId="0" borderId="24" xfId="5" applyFont="1" applyBorder="1" applyAlignment="1">
      <alignment horizontal="left" vertical="center"/>
    </xf>
    <xf numFmtId="0" fontId="9" fillId="0" borderId="17" xfId="5" applyFont="1" applyBorder="1" applyAlignment="1">
      <alignment horizontal="left" vertical="center"/>
    </xf>
    <xf numFmtId="0" fontId="9" fillId="0" borderId="14" xfId="5" applyFont="1" applyBorder="1" applyAlignment="1">
      <alignment horizontal="left" vertical="center"/>
    </xf>
    <xf numFmtId="0" fontId="29" fillId="0" borderId="0" xfId="5" applyFont="1" applyAlignment="1">
      <alignment horizontal="center" vertical="center"/>
    </xf>
    <xf numFmtId="44" fontId="6" fillId="0" borderId="0" xfId="2" applyNumberFormat="1" applyFont="1" applyFill="1" applyBorder="1" applyAlignment="1">
      <alignment horizontal="right" vertical="center" wrapText="1"/>
    </xf>
    <xf numFmtId="0" fontId="29" fillId="0" borderId="0" xfId="5" applyFont="1" applyAlignment="1">
      <alignment horizontal="center" vertical="center" wrapText="1"/>
    </xf>
    <xf numFmtId="44" fontId="9" fillId="0" borderId="0" xfId="2" applyNumberFormat="1" applyFont="1" applyBorder="1" applyAlignment="1">
      <alignment horizontal="right" vertical="center"/>
    </xf>
    <xf numFmtId="14" fontId="9" fillId="0" borderId="0" xfId="2" applyNumberFormat="1" applyFont="1" applyBorder="1" applyAlignment="1">
      <alignment horizontal="right" vertical="center"/>
    </xf>
    <xf numFmtId="0" fontId="7" fillId="0" borderId="0" xfId="5" applyFont="1" applyBorder="1" applyAlignment="1">
      <alignment horizontal="left" vertical="center" indent="17"/>
    </xf>
    <xf numFmtId="3" fontId="6" fillId="0" borderId="0" xfId="5" applyNumberFormat="1" applyFont="1" applyFill="1" applyBorder="1" applyAlignment="1">
      <alignment horizontal="center" vertical="center" wrapText="1"/>
    </xf>
  </cellXfs>
  <cellStyles count="12">
    <cellStyle name="Bad" xfId="1" builtinId="27"/>
    <cellStyle name="Comma 2" xfId="7" xr:uid="{00000000-0005-0000-0000-000001000000}"/>
    <cellStyle name="Currency" xfId="2" builtinId="4"/>
    <cellStyle name="Currency 2" xfId="3" xr:uid="{00000000-0005-0000-0000-000003000000}"/>
    <cellStyle name="Currency 3" xfId="10" xr:uid="{00000000-0005-0000-0000-000004000000}"/>
    <cellStyle name="Normal" xfId="0" builtinId="0"/>
    <cellStyle name="Normal 2" xfId="5" xr:uid="{00000000-0005-0000-0000-000006000000}"/>
    <cellStyle name="Normal 2 2" xfId="9" xr:uid="{00000000-0005-0000-0000-000007000000}"/>
    <cellStyle name="Normal 3" xfId="4" xr:uid="{00000000-0005-0000-0000-000008000000}"/>
    <cellStyle name="Normal 3 2" xfId="6" xr:uid="{00000000-0005-0000-0000-000009000000}"/>
    <cellStyle name="Normal 4" xfId="8" xr:uid="{00000000-0005-0000-0000-00000A000000}"/>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914400</xdr:colOff>
      <xdr:row>2</xdr:row>
      <xdr:rowOff>228600</xdr:rowOff>
    </xdr:to>
    <xdr:pic>
      <xdr:nvPicPr>
        <xdr:cNvPr id="1516" name="Picture 2" descr="SMA bitmap">
          <a:extLst>
            <a:ext uri="{FF2B5EF4-FFF2-40B4-BE49-F238E27FC236}">
              <a16:creationId xmlns:a16="http://schemas.microsoft.com/office/drawing/2014/main" id="{01CAADA5-57FB-416D-8EEF-B53DF06B91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1333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29307</xdr:colOff>
      <xdr:row>23</xdr:row>
      <xdr:rowOff>36636</xdr:rowOff>
    </xdr:from>
    <xdr:to>
      <xdr:col>10</xdr:col>
      <xdr:colOff>1556901</xdr:colOff>
      <xdr:row>74</xdr:row>
      <xdr:rowOff>141074</xdr:rowOff>
    </xdr:to>
    <xdr:pic>
      <xdr:nvPicPr>
        <xdr:cNvPr id="3" name="Picture 2">
          <a:extLst>
            <a:ext uri="{FF2B5EF4-FFF2-40B4-BE49-F238E27FC236}">
              <a16:creationId xmlns:a16="http://schemas.microsoft.com/office/drawing/2014/main" id="{DAA60405-A10B-0F4A-10D6-43CC810C31A3}"/>
            </a:ext>
          </a:extLst>
        </xdr:cNvPr>
        <xdr:cNvPicPr>
          <a:picLocks noChangeAspect="1"/>
        </xdr:cNvPicPr>
      </xdr:nvPicPr>
      <xdr:blipFill>
        <a:blip xmlns:r="http://schemas.openxmlformats.org/officeDocument/2006/relationships" r:embed="rId1"/>
        <a:stretch>
          <a:fillRect/>
        </a:stretch>
      </xdr:blipFill>
      <xdr:spPr>
        <a:xfrm>
          <a:off x="29307" y="8667751"/>
          <a:ext cx="12276190" cy="85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O145"/>
  <sheetViews>
    <sheetView zoomScaleNormal="100" zoomScaleSheetLayoutView="100" workbookViewId="0">
      <selection activeCell="B30" sqref="B30"/>
    </sheetView>
  </sheetViews>
  <sheetFormatPr defaultColWidth="9.140625" defaultRowHeight="15" x14ac:dyDescent="0.2"/>
  <cols>
    <col min="1" max="1" width="6.7109375" style="10" customWidth="1"/>
    <col min="2" max="2" width="52.85546875" style="16" customWidth="1"/>
    <col min="3" max="3" width="6.5703125" style="10" customWidth="1"/>
    <col min="4" max="4" width="6.7109375" style="10" customWidth="1"/>
    <col min="5" max="5" width="11.7109375" style="68" bestFit="1" customWidth="1"/>
    <col min="6" max="6" width="13.28515625" style="12" bestFit="1" customWidth="1"/>
    <col min="7" max="7" width="25.5703125" style="84" bestFit="1" customWidth="1"/>
    <col min="8" max="8" width="16.5703125" style="77" bestFit="1" customWidth="1"/>
    <col min="9" max="9" width="11" style="4" customWidth="1"/>
    <col min="10" max="10" width="13.28515625" style="4" hidden="1" customWidth="1"/>
    <col min="11" max="145" width="9.140625" style="4"/>
    <col min="146" max="16384" width="9.140625" style="5"/>
  </cols>
  <sheetData>
    <row r="1" spans="1:145" ht="15.75" x14ac:dyDescent="0.2">
      <c r="A1" s="204" t="s">
        <v>80</v>
      </c>
      <c r="B1" s="204"/>
      <c r="C1" s="204"/>
      <c r="D1" s="204"/>
      <c r="E1" s="204"/>
      <c r="F1" s="204"/>
      <c r="G1" s="83"/>
    </row>
    <row r="2" spans="1:145" x14ac:dyDescent="0.2">
      <c r="B2" s="11"/>
      <c r="C2" s="11"/>
      <c r="D2" s="11"/>
    </row>
    <row r="3" spans="1:145" ht="21.75" customHeight="1" thickBot="1" x14ac:dyDescent="0.25">
      <c r="A3" s="13"/>
      <c r="B3" s="67"/>
      <c r="C3" s="67"/>
      <c r="D3" s="94"/>
      <c r="E3" s="95"/>
      <c r="F3" s="96"/>
      <c r="G3" s="85"/>
      <c r="EI3" s="5"/>
      <c r="EJ3" s="5"/>
      <c r="EK3" s="5"/>
      <c r="EL3" s="5"/>
      <c r="EM3" s="5"/>
      <c r="EN3" s="5"/>
      <c r="EO3" s="5"/>
    </row>
    <row r="4" spans="1:145" s="2" customFormat="1" ht="30" customHeight="1" x14ac:dyDescent="0.2">
      <c r="A4" s="18" t="s">
        <v>9</v>
      </c>
      <c r="B4" s="19" t="s">
        <v>10</v>
      </c>
      <c r="C4" s="19" t="s">
        <v>11</v>
      </c>
      <c r="D4" s="19" t="s">
        <v>12</v>
      </c>
      <c r="E4" s="78" t="s">
        <v>78</v>
      </c>
      <c r="F4" s="79" t="s">
        <v>13</v>
      </c>
      <c r="G4" s="86"/>
      <c r="H4" s="80"/>
      <c r="I4" s="80"/>
      <c r="J4" s="8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row>
    <row r="5" spans="1:145" s="3" customFormat="1" ht="15" customHeight="1" x14ac:dyDescent="0.2">
      <c r="A5" s="205" t="s">
        <v>3</v>
      </c>
      <c r="B5" s="206"/>
      <c r="C5" s="206"/>
      <c r="D5" s="206"/>
      <c r="E5" s="206"/>
      <c r="F5" s="207"/>
      <c r="G5" s="87"/>
      <c r="H5" s="77"/>
      <c r="I5" s="58"/>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45" s="3" customFormat="1" ht="12.75" x14ac:dyDescent="0.2">
      <c r="A6" s="23">
        <v>1</v>
      </c>
      <c r="B6" s="24" t="s">
        <v>16</v>
      </c>
      <c r="C6" s="25" t="s">
        <v>4</v>
      </c>
      <c r="D6" s="25">
        <v>1</v>
      </c>
      <c r="E6" s="71"/>
      <c r="F6" s="76"/>
      <c r="G6" s="88"/>
      <c r="H6" s="77"/>
      <c r="I6" s="58"/>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row>
    <row r="7" spans="1:145" s="7" customFormat="1" ht="25.5" x14ac:dyDescent="0.2">
      <c r="A7" s="23">
        <f>A6+1</f>
        <v>2</v>
      </c>
      <c r="B7" s="24" t="s">
        <v>17</v>
      </c>
      <c r="C7" s="25" t="s">
        <v>5</v>
      </c>
      <c r="D7" s="25">
        <v>1</v>
      </c>
      <c r="E7" s="70">
        <v>20000</v>
      </c>
      <c r="F7" s="76">
        <f>D7*E7</f>
        <v>20000</v>
      </c>
      <c r="G7" s="88"/>
      <c r="H7" s="77"/>
      <c r="I7" s="58"/>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row>
    <row r="8" spans="1:145" s="60" customFormat="1" ht="12.75" x14ac:dyDescent="0.2">
      <c r="A8" s="23">
        <f>A7+1</f>
        <v>3</v>
      </c>
      <c r="B8" s="24" t="s">
        <v>18</v>
      </c>
      <c r="C8" s="25" t="s">
        <v>4</v>
      </c>
      <c r="D8" s="25">
        <v>1</v>
      </c>
      <c r="E8" s="70"/>
      <c r="F8" s="76"/>
      <c r="G8" s="88"/>
      <c r="H8" s="77"/>
      <c r="I8" s="58"/>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row>
    <row r="9" spans="1:145" s="7" customFormat="1" ht="15" customHeight="1" x14ac:dyDescent="0.2">
      <c r="A9" s="205" t="s">
        <v>6</v>
      </c>
      <c r="B9" s="206"/>
      <c r="C9" s="206"/>
      <c r="D9" s="206"/>
      <c r="E9" s="206"/>
      <c r="F9" s="207"/>
      <c r="G9" s="87"/>
      <c r="H9" s="77"/>
      <c r="I9" s="58"/>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row>
    <row r="10" spans="1:145" s="3" customFormat="1" ht="29.25" customHeight="1" x14ac:dyDescent="0.2">
      <c r="A10" s="23">
        <f>A8+1</f>
        <v>4</v>
      </c>
      <c r="B10" s="136" t="s">
        <v>76</v>
      </c>
      <c r="C10" s="25" t="s">
        <v>20</v>
      </c>
      <c r="D10" s="137">
        <v>20</v>
      </c>
      <c r="E10" s="71"/>
      <c r="F10" s="76"/>
      <c r="G10" s="88"/>
      <c r="H10" s="77"/>
      <c r="I10" s="58"/>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row>
    <row r="11" spans="1:145" s="7" customFormat="1" ht="12.75" x14ac:dyDescent="0.2">
      <c r="A11" s="23">
        <f>A10+1</f>
        <v>5</v>
      </c>
      <c r="B11" s="26" t="s">
        <v>90</v>
      </c>
      <c r="C11" s="25" t="s">
        <v>4</v>
      </c>
      <c r="D11" s="66">
        <v>1</v>
      </c>
      <c r="E11" s="71"/>
      <c r="F11" s="76"/>
      <c r="G11" s="88"/>
      <c r="H11" s="77"/>
      <c r="I11" s="58"/>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row>
    <row r="12" spans="1:145" s="7" customFormat="1" ht="54.75" customHeight="1" x14ac:dyDescent="0.2">
      <c r="A12" s="23">
        <f>A11+1</f>
        <v>6</v>
      </c>
      <c r="B12" s="119" t="s">
        <v>74</v>
      </c>
      <c r="C12" s="25" t="s">
        <v>4</v>
      </c>
      <c r="D12" s="25">
        <v>1</v>
      </c>
      <c r="E12" s="71"/>
      <c r="F12" s="76"/>
      <c r="G12" s="88"/>
      <c r="H12" s="77"/>
      <c r="I12" s="5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row>
    <row r="13" spans="1:145" s="7" customFormat="1" ht="15" customHeight="1" x14ac:dyDescent="0.2">
      <c r="A13" s="205" t="s">
        <v>7</v>
      </c>
      <c r="B13" s="206"/>
      <c r="C13" s="206"/>
      <c r="D13" s="206"/>
      <c r="E13" s="206"/>
      <c r="F13" s="207"/>
      <c r="G13" s="87"/>
      <c r="H13" s="77"/>
      <c r="I13" s="58"/>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row>
    <row r="14" spans="1:145" s="7" customFormat="1" ht="51" x14ac:dyDescent="0.2">
      <c r="A14" s="23">
        <f>A12+1</f>
        <v>7</v>
      </c>
      <c r="B14" s="26" t="s">
        <v>21</v>
      </c>
      <c r="C14" s="25" t="s">
        <v>1</v>
      </c>
      <c r="D14" s="66">
        <v>363</v>
      </c>
      <c r="E14" s="71"/>
      <c r="F14" s="76"/>
      <c r="G14" s="88"/>
      <c r="H14" s="77"/>
      <c r="I14" s="58"/>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row>
    <row r="15" spans="1:145" s="3" customFormat="1" ht="51" x14ac:dyDescent="0.2">
      <c r="A15" s="23">
        <f t="shared" ref="A15:A20" si="0">A14+1</f>
        <v>8</v>
      </c>
      <c r="B15" s="26" t="s">
        <v>81</v>
      </c>
      <c r="C15" s="138" t="s">
        <v>1</v>
      </c>
      <c r="D15" s="137">
        <v>40565</v>
      </c>
      <c r="E15" s="71"/>
      <c r="F15" s="76"/>
      <c r="G15" s="88"/>
      <c r="H15" s="77"/>
      <c r="I15" s="58"/>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row>
    <row r="16" spans="1:145" s="7" customFormat="1" ht="25.5" x14ac:dyDescent="0.2">
      <c r="A16" s="23">
        <f t="shared" si="0"/>
        <v>9</v>
      </c>
      <c r="B16" s="26" t="s">
        <v>82</v>
      </c>
      <c r="C16" s="25" t="s">
        <v>1</v>
      </c>
      <c r="D16" s="66">
        <v>2556</v>
      </c>
      <c r="E16" s="71"/>
      <c r="F16" s="76"/>
      <c r="G16" s="88"/>
      <c r="H16" s="77"/>
      <c r="I16" s="58"/>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row>
    <row r="17" spans="1:138" s="7" customFormat="1" ht="12.75" x14ac:dyDescent="0.2">
      <c r="A17" s="20">
        <f t="shared" si="0"/>
        <v>10</v>
      </c>
      <c r="B17" s="9" t="s">
        <v>75</v>
      </c>
      <c r="C17" s="14" t="s">
        <v>1</v>
      </c>
      <c r="D17" s="66">
        <f>SUM(D14:D16)</f>
        <v>43484</v>
      </c>
      <c r="E17" s="72"/>
      <c r="F17" s="76"/>
      <c r="G17" s="88"/>
      <c r="H17" s="77"/>
      <c r="I17" s="58"/>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row>
    <row r="18" spans="1:138" s="7" customFormat="1" ht="12.75" x14ac:dyDescent="0.2">
      <c r="A18" s="20">
        <f t="shared" si="0"/>
        <v>11</v>
      </c>
      <c r="B18" s="9" t="s">
        <v>19</v>
      </c>
      <c r="C18" s="14" t="s">
        <v>1</v>
      </c>
      <c r="D18" s="66">
        <f>SUM(D14:D16)</f>
        <v>43484</v>
      </c>
      <c r="E18" s="72"/>
      <c r="F18" s="76"/>
      <c r="G18" s="88"/>
      <c r="H18" s="77"/>
      <c r="I18" s="58"/>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row>
    <row r="19" spans="1:138" s="106" customFormat="1" ht="38.25" x14ac:dyDescent="0.2">
      <c r="A19" s="64">
        <f t="shared" si="0"/>
        <v>12</v>
      </c>
      <c r="B19" s="63" t="s">
        <v>91</v>
      </c>
      <c r="C19" s="64" t="s">
        <v>92</v>
      </c>
      <c r="D19" s="101">
        <f>SUM(D14:D15)*0.1</f>
        <v>4092.8</v>
      </c>
      <c r="E19" s="102"/>
      <c r="F19" s="102"/>
      <c r="G19" s="103"/>
      <c r="H19" s="65"/>
      <c r="I19" s="104"/>
      <c r="J19" s="103"/>
      <c r="K19" s="105"/>
      <c r="L19" s="105"/>
      <c r="M19" s="105"/>
      <c r="N19" s="105"/>
      <c r="O19" s="105"/>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row>
    <row r="20" spans="1:138" s="113" customFormat="1" ht="25.5" x14ac:dyDescent="0.2">
      <c r="A20" s="64">
        <f t="shared" si="0"/>
        <v>13</v>
      </c>
      <c r="B20" s="110" t="s">
        <v>94</v>
      </c>
      <c r="C20" s="107" t="s">
        <v>4</v>
      </c>
      <c r="D20" s="107">
        <v>1</v>
      </c>
      <c r="E20" s="102"/>
      <c r="F20" s="102"/>
      <c r="G20" s="111"/>
      <c r="H20" s="112"/>
      <c r="I20" s="111"/>
      <c r="J20" s="103"/>
      <c r="K20" s="105"/>
      <c r="L20" s="105"/>
      <c r="M20" s="105"/>
      <c r="N20" s="105"/>
      <c r="O20" s="105"/>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row>
    <row r="21" spans="1:138" s="7" customFormat="1" ht="15" customHeight="1" x14ac:dyDescent="0.2">
      <c r="A21" s="205" t="s">
        <v>8</v>
      </c>
      <c r="B21" s="206"/>
      <c r="C21" s="206"/>
      <c r="D21" s="206"/>
      <c r="E21" s="206"/>
      <c r="F21" s="207"/>
      <c r="G21" s="87"/>
      <c r="H21" s="77"/>
      <c r="I21" s="58"/>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row>
    <row r="22" spans="1:138" ht="15" customHeight="1" x14ac:dyDescent="0.2">
      <c r="A22" s="23">
        <f>A20+1</f>
        <v>14</v>
      </c>
      <c r="B22" s="26" t="s">
        <v>83</v>
      </c>
      <c r="C22" s="25" t="s">
        <v>2</v>
      </c>
      <c r="D22" s="25">
        <v>14</v>
      </c>
      <c r="E22" s="71"/>
      <c r="F22" s="76"/>
      <c r="G22" s="88"/>
      <c r="I22" s="58"/>
      <c r="M22" s="5"/>
      <c r="N22" s="5"/>
    </row>
    <row r="23" spans="1:138" s="106" customFormat="1" ht="12.75" x14ac:dyDescent="0.2">
      <c r="A23" s="64">
        <f>A22+1</f>
        <v>15</v>
      </c>
      <c r="B23" s="63" t="s">
        <v>68</v>
      </c>
      <c r="C23" s="64" t="s">
        <v>2</v>
      </c>
      <c r="D23" s="64"/>
      <c r="E23" s="139"/>
      <c r="F23" s="139"/>
      <c r="G23" s="108"/>
      <c r="H23" s="104"/>
      <c r="I23" s="104"/>
      <c r="J23" s="103"/>
      <c r="K23" s="105"/>
      <c r="L23" s="105"/>
      <c r="M23" s="105"/>
      <c r="N23" s="105"/>
      <c r="O23" s="105"/>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row>
    <row r="24" spans="1:138" s="106" customFormat="1" ht="12.75" x14ac:dyDescent="0.2">
      <c r="A24" s="64">
        <f>A23+1</f>
        <v>16</v>
      </c>
      <c r="B24" s="63" t="s">
        <v>93</v>
      </c>
      <c r="C24" s="64" t="s">
        <v>2</v>
      </c>
      <c r="D24" s="64">
        <v>1</v>
      </c>
      <c r="E24" s="139"/>
      <c r="F24" s="139"/>
      <c r="G24" s="109"/>
      <c r="H24" s="104"/>
      <c r="I24" s="104"/>
      <c r="J24" s="103"/>
      <c r="K24" s="105"/>
      <c r="L24" s="105"/>
      <c r="M24" s="105"/>
      <c r="N24" s="105"/>
      <c r="O24" s="105"/>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row>
    <row r="25" spans="1:138" ht="38.25" x14ac:dyDescent="0.2">
      <c r="A25" s="23">
        <f>A24+1</f>
        <v>17</v>
      </c>
      <c r="B25" s="26" t="s">
        <v>79</v>
      </c>
      <c r="C25" s="25" t="s">
        <v>2</v>
      </c>
      <c r="D25" s="25">
        <v>6</v>
      </c>
      <c r="E25" s="71"/>
      <c r="F25" s="76"/>
      <c r="G25" s="88"/>
      <c r="I25" s="58"/>
    </row>
    <row r="26" spans="1:138" s="7" customFormat="1" ht="12.75" x14ac:dyDescent="0.2">
      <c r="A26" s="23">
        <f>A25+1</f>
        <v>18</v>
      </c>
      <c r="B26" s="26" t="s">
        <v>84</v>
      </c>
      <c r="C26" s="25" t="s">
        <v>2</v>
      </c>
      <c r="D26" s="25">
        <v>32</v>
      </c>
      <c r="E26" s="71"/>
      <c r="F26" s="76"/>
      <c r="G26" s="88"/>
      <c r="H26" s="77"/>
      <c r="I26" s="5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row>
    <row r="27" spans="1:138" s="7" customFormat="1" ht="15" customHeight="1" x14ac:dyDescent="0.2">
      <c r="A27" s="205" t="s">
        <v>111</v>
      </c>
      <c r="B27" s="206"/>
      <c r="C27" s="206"/>
      <c r="D27" s="206"/>
      <c r="E27" s="206"/>
      <c r="F27" s="207"/>
      <c r="G27" s="87"/>
      <c r="H27" s="77"/>
      <c r="I27" s="58"/>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row>
    <row r="28" spans="1:138" s="116" customFormat="1" ht="51" x14ac:dyDescent="0.2">
      <c r="A28" s="64">
        <f>A26+1</f>
        <v>19</v>
      </c>
      <c r="B28" s="140" t="s">
        <v>108</v>
      </c>
      <c r="C28" s="64" t="s">
        <v>2</v>
      </c>
      <c r="D28" s="64">
        <v>1</v>
      </c>
      <c r="E28" s="140"/>
      <c r="F28" s="140"/>
      <c r="G28" s="104"/>
      <c r="H28" s="135"/>
      <c r="I28" s="104"/>
      <c r="J28" s="103"/>
      <c r="K28" s="105"/>
      <c r="L28" s="105"/>
      <c r="M28" s="105"/>
      <c r="N28" s="105"/>
      <c r="O28" s="10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row>
    <row r="29" spans="1:138" s="106" customFormat="1" ht="12.75" x14ac:dyDescent="0.2">
      <c r="A29" s="64">
        <f>A28+1</f>
        <v>20</v>
      </c>
      <c r="B29" s="110" t="s">
        <v>109</v>
      </c>
      <c r="C29" s="107" t="s">
        <v>2</v>
      </c>
      <c r="D29" s="107">
        <v>1</v>
      </c>
      <c r="E29" s="102"/>
      <c r="F29" s="102"/>
      <c r="G29" s="109"/>
      <c r="H29" s="104"/>
      <c r="I29" s="104"/>
      <c r="J29" s="103"/>
      <c r="K29" s="105"/>
      <c r="L29" s="105"/>
      <c r="M29" s="105"/>
      <c r="N29" s="105"/>
      <c r="O29" s="105"/>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row>
    <row r="30" spans="1:138" s="106" customFormat="1" ht="25.5" x14ac:dyDescent="0.2">
      <c r="A30" s="64">
        <f>A29+1</f>
        <v>21</v>
      </c>
      <c r="B30" s="63" t="s">
        <v>110</v>
      </c>
      <c r="C30" s="107" t="s">
        <v>2</v>
      </c>
      <c r="D30" s="107">
        <v>1</v>
      </c>
      <c r="E30" s="102"/>
      <c r="F30" s="102"/>
      <c r="G30" s="104"/>
      <c r="H30" s="104"/>
      <c r="I30" s="104"/>
      <c r="J30" s="103"/>
      <c r="K30" s="105"/>
      <c r="L30" s="105"/>
      <c r="M30" s="105"/>
      <c r="N30" s="105"/>
      <c r="O30" s="105"/>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row>
    <row r="31" spans="1:138" s="118" customFormat="1" ht="51" x14ac:dyDescent="0.2">
      <c r="A31" s="64">
        <f>A32+1</f>
        <v>23</v>
      </c>
      <c r="B31" s="63" t="s">
        <v>112</v>
      </c>
      <c r="C31" s="107" t="s">
        <v>4</v>
      </c>
      <c r="D31" s="107">
        <v>1</v>
      </c>
      <c r="E31" s="102"/>
      <c r="F31" s="102"/>
      <c r="G31" s="117"/>
      <c r="H31" s="119"/>
      <c r="I31" s="104"/>
      <c r="J31" s="103"/>
      <c r="K31" s="105"/>
      <c r="L31" s="105"/>
      <c r="M31" s="105"/>
      <c r="N31" s="105"/>
      <c r="O31" s="105"/>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row>
    <row r="32" spans="1:138" s="104" customFormat="1" ht="63.75" x14ac:dyDescent="0.2">
      <c r="A32" s="64">
        <f>A30+1</f>
        <v>22</v>
      </c>
      <c r="B32" s="26" t="s">
        <v>87</v>
      </c>
      <c r="C32" s="64" t="s">
        <v>4</v>
      </c>
      <c r="D32" s="64">
        <v>1</v>
      </c>
      <c r="E32" s="139"/>
      <c r="F32" s="139"/>
      <c r="G32" s="109"/>
      <c r="H32" s="111"/>
      <c r="J32" s="103"/>
      <c r="K32" s="105"/>
      <c r="L32" s="105"/>
      <c r="M32" s="105"/>
      <c r="N32" s="105"/>
      <c r="O32" s="105"/>
    </row>
    <row r="33" spans="1:137" s="3" customFormat="1" ht="25.5" x14ac:dyDescent="0.2">
      <c r="A33" s="23">
        <f>A32+1</f>
        <v>23</v>
      </c>
      <c r="B33" s="26" t="s">
        <v>88</v>
      </c>
      <c r="C33" s="25" t="s">
        <v>20</v>
      </c>
      <c r="D33" s="25">
        <v>1340</v>
      </c>
      <c r="E33" s="71"/>
      <c r="F33" s="76"/>
      <c r="G33" s="88"/>
      <c r="H33" s="77"/>
      <c r="I33" s="58"/>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row>
    <row r="34" spans="1:137" s="7" customFormat="1" ht="38.25" x14ac:dyDescent="0.2">
      <c r="A34" s="23">
        <f>A33+1</f>
        <v>24</v>
      </c>
      <c r="B34" s="26" t="s">
        <v>89</v>
      </c>
      <c r="C34" s="25" t="s">
        <v>1</v>
      </c>
      <c r="D34" s="25">
        <v>448</v>
      </c>
      <c r="E34" s="71"/>
      <c r="F34" s="76"/>
      <c r="G34" s="88"/>
      <c r="H34" s="77"/>
      <c r="I34" s="58"/>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row>
    <row r="35" spans="1:137" ht="12.75" x14ac:dyDescent="0.2">
      <c r="A35" s="211" t="s">
        <v>85</v>
      </c>
      <c r="B35" s="212"/>
      <c r="C35" s="212"/>
      <c r="D35" s="212"/>
      <c r="E35" s="212"/>
      <c r="F35" s="213"/>
      <c r="G35" s="87"/>
      <c r="H35" s="120"/>
      <c r="I35" s="58"/>
    </row>
    <row r="36" spans="1:137" s="6" customFormat="1" ht="12.75" x14ac:dyDescent="0.2">
      <c r="A36" s="23">
        <f>A34+1</f>
        <v>25</v>
      </c>
      <c r="B36" s="62" t="s">
        <v>86</v>
      </c>
      <c r="C36" s="61" t="s">
        <v>4</v>
      </c>
      <c r="D36" s="61">
        <v>1</v>
      </c>
      <c r="E36" s="71"/>
      <c r="F36" s="76"/>
      <c r="G36" s="88"/>
      <c r="H36" s="120"/>
      <c r="I36" s="58"/>
    </row>
    <row r="37" spans="1:137" s="7" customFormat="1" ht="15" customHeight="1" x14ac:dyDescent="0.2">
      <c r="A37" s="211" t="s">
        <v>95</v>
      </c>
      <c r="B37" s="212"/>
      <c r="C37" s="212"/>
      <c r="D37" s="212"/>
      <c r="E37" s="212"/>
      <c r="F37" s="213"/>
      <c r="G37" s="87"/>
      <c r="H37" s="77"/>
      <c r="I37" s="58"/>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row>
    <row r="38" spans="1:137" s="106" customFormat="1" ht="25.5" x14ac:dyDescent="0.2">
      <c r="A38" s="64">
        <f>A36+1</f>
        <v>26</v>
      </c>
      <c r="B38" s="63" t="s">
        <v>115</v>
      </c>
      <c r="C38" s="64" t="s">
        <v>1</v>
      </c>
      <c r="D38" s="64">
        <v>0</v>
      </c>
      <c r="E38" s="102"/>
      <c r="F38" s="102"/>
      <c r="G38" s="104"/>
      <c r="H38" s="104"/>
      <c r="I38" s="104"/>
      <c r="J38" s="103"/>
      <c r="K38" s="105"/>
      <c r="L38" s="105"/>
      <c r="M38" s="105"/>
      <c r="N38" s="105"/>
      <c r="O38" s="105"/>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row>
    <row r="39" spans="1:137" s="106" customFormat="1" ht="25.5" x14ac:dyDescent="0.2">
      <c r="A39" s="64">
        <f>A38+1</f>
        <v>27</v>
      </c>
      <c r="B39" s="63" t="s">
        <v>116</v>
      </c>
      <c r="C39" s="64" t="s">
        <v>1</v>
      </c>
      <c r="D39" s="64">
        <v>220</v>
      </c>
      <c r="E39" s="102"/>
      <c r="F39" s="102"/>
      <c r="G39" s="104"/>
      <c r="H39" s="104"/>
      <c r="I39" s="104"/>
      <c r="J39" s="103"/>
      <c r="K39" s="105"/>
      <c r="L39" s="105"/>
      <c r="M39" s="105"/>
      <c r="N39" s="105"/>
      <c r="O39" s="105"/>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row>
    <row r="40" spans="1:137" s="7" customFormat="1" ht="60" customHeight="1" x14ac:dyDescent="0.2">
      <c r="A40" s="20">
        <f>A39+1</f>
        <v>28</v>
      </c>
      <c r="B40" s="98" t="s">
        <v>77</v>
      </c>
      <c r="C40" s="15" t="s">
        <v>1</v>
      </c>
      <c r="D40" s="97">
        <v>0</v>
      </c>
      <c r="E40" s="99"/>
      <c r="F40" s="100"/>
      <c r="G40" s="88"/>
      <c r="H40" s="77"/>
      <c r="I40" s="58"/>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row>
    <row r="41" spans="1:137" s="106" customFormat="1" ht="12.75" x14ac:dyDescent="0.2">
      <c r="A41" s="104"/>
      <c r="B41" s="104"/>
      <c r="C41" s="104"/>
      <c r="D41" s="104"/>
      <c r="E41" s="104"/>
      <c r="F41" s="104"/>
      <c r="G41" s="104"/>
      <c r="H41" s="104"/>
      <c r="I41" s="104"/>
      <c r="J41" s="103"/>
      <c r="K41" s="105"/>
      <c r="L41" s="105"/>
      <c r="M41" s="105"/>
      <c r="N41" s="105"/>
      <c r="O41" s="105"/>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row>
    <row r="42" spans="1:137" s="106" customFormat="1" ht="12.75" x14ac:dyDescent="0.2">
      <c r="A42" s="104"/>
      <c r="B42" s="104"/>
      <c r="C42" s="104"/>
      <c r="D42" s="104"/>
      <c r="E42" s="104"/>
      <c r="F42" s="104"/>
      <c r="G42" s="104"/>
      <c r="H42" s="104"/>
      <c r="I42" s="104"/>
      <c r="J42" s="103"/>
      <c r="K42" s="105"/>
      <c r="L42" s="105"/>
      <c r="M42" s="105"/>
      <c r="N42" s="105"/>
      <c r="O42" s="105"/>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row>
    <row r="43" spans="1:137" s="106" customFormat="1" x14ac:dyDescent="0.2">
      <c r="A43" s="121"/>
      <c r="B43" s="122" t="s">
        <v>97</v>
      </c>
      <c r="C43" s="123" t="s">
        <v>98</v>
      </c>
      <c r="D43" s="124"/>
      <c r="E43" s="124"/>
      <c r="F43" s="124"/>
      <c r="G43" s="104"/>
      <c r="H43" s="104"/>
      <c r="I43" s="104"/>
      <c r="J43" s="103"/>
      <c r="K43" s="105"/>
      <c r="L43" s="105"/>
      <c r="M43" s="105"/>
      <c r="N43" s="105"/>
      <c r="O43" s="105"/>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row>
    <row r="44" spans="1:137" s="106" customFormat="1" x14ac:dyDescent="0.2">
      <c r="A44" s="121"/>
      <c r="B44" s="122" t="s">
        <v>99</v>
      </c>
      <c r="C44" s="121"/>
      <c r="D44" s="121"/>
      <c r="E44" s="121"/>
      <c r="F44" s="121"/>
      <c r="G44" s="104"/>
      <c r="H44" s="104"/>
      <c r="I44" s="104"/>
      <c r="J44" s="103"/>
      <c r="K44" s="105"/>
      <c r="L44" s="105"/>
      <c r="M44" s="105"/>
      <c r="N44" s="105"/>
      <c r="O44" s="105"/>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row>
    <row r="45" spans="1:137" s="106" customFormat="1" ht="12.75" x14ac:dyDescent="0.2">
      <c r="A45" s="104"/>
      <c r="B45" s="104"/>
      <c r="C45" s="104"/>
      <c r="D45" s="104"/>
      <c r="E45" s="104"/>
      <c r="F45" s="104"/>
      <c r="G45" s="104"/>
      <c r="H45" s="104"/>
      <c r="I45" s="104"/>
      <c r="J45" s="103"/>
      <c r="K45" s="105"/>
      <c r="L45" s="105"/>
      <c r="M45" s="105"/>
      <c r="N45" s="105"/>
      <c r="O45" s="105"/>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row>
    <row r="46" spans="1:137" s="106" customFormat="1" x14ac:dyDescent="0.2">
      <c r="A46" s="125" t="s">
        <v>100</v>
      </c>
      <c r="B46" s="121"/>
      <c r="C46" s="121"/>
      <c r="D46" s="121"/>
      <c r="E46" s="121"/>
      <c r="F46" s="121"/>
      <c r="G46" s="104"/>
      <c r="H46" s="126" t="s">
        <v>101</v>
      </c>
      <c r="I46" s="104"/>
      <c r="J46" s="103"/>
      <c r="K46" s="105"/>
      <c r="L46" s="105"/>
      <c r="M46" s="105"/>
      <c r="N46" s="105"/>
      <c r="O46" s="105"/>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row>
    <row r="47" spans="1:137" s="106" customFormat="1" ht="12.75" x14ac:dyDescent="0.2">
      <c r="A47" s="104"/>
      <c r="B47" s="104"/>
      <c r="C47" s="104"/>
      <c r="D47" s="104"/>
      <c r="E47" s="104"/>
      <c r="F47" s="104"/>
      <c r="G47" s="104"/>
      <c r="H47" s="126"/>
      <c r="I47" s="104"/>
      <c r="J47" s="103"/>
      <c r="K47" s="105"/>
      <c r="L47" s="105"/>
      <c r="M47" s="105"/>
      <c r="N47" s="105"/>
      <c r="O47" s="105"/>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row>
    <row r="48" spans="1:137" s="127" customFormat="1" ht="12.75" x14ac:dyDescent="0.2">
      <c r="A48" s="104" t="s">
        <v>102</v>
      </c>
      <c r="B48" s="104"/>
      <c r="C48" s="104"/>
      <c r="D48" s="104"/>
      <c r="E48" s="104"/>
      <c r="F48" s="104"/>
      <c r="G48" s="108"/>
      <c r="H48" s="126" t="s">
        <v>101</v>
      </c>
      <c r="I48" s="108"/>
      <c r="J48" s="103"/>
      <c r="K48" s="105"/>
      <c r="L48" s="105"/>
      <c r="M48" s="105"/>
      <c r="N48" s="105"/>
      <c r="O48" s="105"/>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row>
    <row r="49" spans="1:137" s="106" customFormat="1" ht="12.75" x14ac:dyDescent="0.2">
      <c r="A49" s="104"/>
      <c r="B49" s="104"/>
      <c r="C49" s="104"/>
      <c r="D49" s="104"/>
      <c r="E49" s="104"/>
      <c r="F49" s="104"/>
      <c r="G49" s="104"/>
      <c r="H49" s="104"/>
      <c r="I49" s="104"/>
      <c r="J49" s="103"/>
      <c r="K49" s="105"/>
      <c r="L49" s="105"/>
      <c r="M49" s="105"/>
      <c r="N49" s="105"/>
      <c r="O49" s="105"/>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row>
    <row r="50" spans="1:137" s="106" customFormat="1" ht="12.75" x14ac:dyDescent="0.2">
      <c r="A50" s="111"/>
      <c r="B50" s="111"/>
      <c r="C50" s="111"/>
      <c r="D50" s="111"/>
      <c r="E50" s="111"/>
      <c r="F50" s="111"/>
      <c r="G50" s="104"/>
      <c r="H50" s="104"/>
      <c r="I50" s="104"/>
      <c r="J50" s="103"/>
      <c r="K50" s="105"/>
      <c r="L50" s="105"/>
      <c r="M50" s="105"/>
      <c r="N50" s="105"/>
      <c r="O50" s="105"/>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row>
    <row r="51" spans="1:137" s="106" customFormat="1" x14ac:dyDescent="0.2">
      <c r="A51" s="128" t="s">
        <v>103</v>
      </c>
      <c r="B51" s="124"/>
      <c r="C51" s="124"/>
      <c r="D51" s="124"/>
      <c r="E51" s="124"/>
      <c r="F51" s="124"/>
      <c r="G51" s="104"/>
      <c r="H51" s="104"/>
      <c r="I51" s="104"/>
      <c r="J51" s="103"/>
      <c r="K51" s="105"/>
      <c r="L51" s="105"/>
      <c r="M51" s="105"/>
      <c r="N51" s="105"/>
      <c r="O51" s="105"/>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row>
    <row r="52" spans="1:137" s="106" customFormat="1" x14ac:dyDescent="0.2">
      <c r="A52" s="125" t="s">
        <v>104</v>
      </c>
      <c r="B52" s="121"/>
      <c r="C52" s="121"/>
      <c r="D52" s="121"/>
      <c r="E52" s="121"/>
      <c r="F52" s="121"/>
      <c r="G52" s="104"/>
      <c r="H52" s="104"/>
      <c r="I52" s="104"/>
      <c r="J52" s="103"/>
      <c r="K52" s="105"/>
      <c r="L52" s="105"/>
      <c r="M52" s="105"/>
      <c r="N52" s="105"/>
      <c r="O52" s="105"/>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row>
    <row r="53" spans="1:137" s="106" customFormat="1" ht="12.75" x14ac:dyDescent="0.2">
      <c r="A53" s="104"/>
      <c r="B53" s="104"/>
      <c r="C53" s="104"/>
      <c r="D53" s="104"/>
      <c r="E53" s="104"/>
      <c r="F53" s="104"/>
      <c r="G53" s="104"/>
      <c r="H53" s="104"/>
      <c r="I53" s="104"/>
      <c r="J53" s="103"/>
      <c r="K53" s="105"/>
      <c r="L53" s="105"/>
      <c r="M53" s="105"/>
      <c r="N53" s="105"/>
      <c r="O53" s="105"/>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row>
    <row r="54" spans="1:137" s="106" customFormat="1" ht="25.5" x14ac:dyDescent="0.2">
      <c r="A54" s="129" t="s">
        <v>9</v>
      </c>
      <c r="B54" s="130" t="s">
        <v>10</v>
      </c>
      <c r="C54" s="130" t="s">
        <v>11</v>
      </c>
      <c r="D54" s="130" t="s">
        <v>12</v>
      </c>
      <c r="E54" s="130" t="s">
        <v>78</v>
      </c>
      <c r="F54" s="130" t="s">
        <v>13</v>
      </c>
      <c r="G54" s="104"/>
      <c r="H54" s="104"/>
      <c r="I54" s="104"/>
      <c r="J54" s="103"/>
      <c r="K54" s="105"/>
      <c r="L54" s="105"/>
      <c r="M54" s="105"/>
      <c r="N54" s="105"/>
      <c r="O54" s="105"/>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row>
    <row r="55" spans="1:137" s="106" customFormat="1" ht="51" x14ac:dyDescent="0.2">
      <c r="A55" s="64" t="str">
        <f>CONCATENATE(A28,"A")</f>
        <v>19A</v>
      </c>
      <c r="B55" s="114" t="s">
        <v>106</v>
      </c>
      <c r="C55" s="107" t="s">
        <v>2</v>
      </c>
      <c r="D55" s="107">
        <v>1</v>
      </c>
      <c r="E55" s="114"/>
      <c r="F55" s="114"/>
      <c r="G55" s="104"/>
      <c r="H55" s="104"/>
      <c r="I55" s="104"/>
      <c r="J55" s="103"/>
      <c r="K55" s="105"/>
      <c r="L55" s="105"/>
      <c r="M55" s="105"/>
      <c r="N55" s="105"/>
      <c r="O55" s="105"/>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row>
    <row r="56" spans="1:137" s="106" customFormat="1" ht="25.5" x14ac:dyDescent="0.2">
      <c r="A56" s="64" t="str">
        <f>CONCATENATE(A29,"A")</f>
        <v>20A</v>
      </c>
      <c r="B56" s="110" t="s">
        <v>107</v>
      </c>
      <c r="C56" s="107" t="s">
        <v>2</v>
      </c>
      <c r="D56" s="107">
        <v>1</v>
      </c>
      <c r="E56" s="102"/>
      <c r="F56" s="102"/>
      <c r="G56" s="104"/>
      <c r="H56" s="104"/>
      <c r="I56" s="104"/>
      <c r="J56" s="103"/>
      <c r="K56" s="105"/>
      <c r="L56" s="105"/>
      <c r="M56" s="105"/>
      <c r="N56" s="105"/>
      <c r="O56" s="105"/>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row>
    <row r="57" spans="1:137" s="106" customFormat="1" ht="12.75" x14ac:dyDescent="0.2">
      <c r="A57" s="104"/>
      <c r="B57" s="104"/>
      <c r="C57" s="104"/>
      <c r="D57" s="104"/>
      <c r="E57" s="104"/>
      <c r="F57" s="104"/>
      <c r="G57" s="104"/>
      <c r="H57" s="108"/>
      <c r="I57" s="104"/>
      <c r="J57" s="103"/>
      <c r="K57" s="105"/>
      <c r="L57" s="105"/>
      <c r="M57" s="105"/>
      <c r="N57" s="105"/>
      <c r="O57" s="105"/>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row>
    <row r="58" spans="1:137" s="106" customFormat="1" ht="12.75" x14ac:dyDescent="0.2">
      <c r="A58" s="104"/>
      <c r="B58" s="104"/>
      <c r="C58" s="104"/>
      <c r="D58" s="104"/>
      <c r="E58" s="104"/>
      <c r="F58" s="104"/>
      <c r="G58" s="104"/>
      <c r="H58" s="104"/>
      <c r="I58" s="104"/>
      <c r="J58" s="103"/>
      <c r="K58" s="105"/>
      <c r="L58" s="105"/>
      <c r="M58" s="105"/>
      <c r="N58" s="105"/>
      <c r="O58" s="105"/>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row>
    <row r="59" spans="1:137" s="106" customFormat="1" x14ac:dyDescent="0.2">
      <c r="A59" s="121"/>
      <c r="B59" s="131" t="s">
        <v>105</v>
      </c>
      <c r="C59" s="123" t="s">
        <v>98</v>
      </c>
      <c r="D59" s="124"/>
      <c r="E59" s="124"/>
      <c r="F59" s="124"/>
      <c r="G59" s="104"/>
      <c r="H59" s="104"/>
      <c r="I59" s="104"/>
      <c r="J59" s="103"/>
      <c r="K59" s="105"/>
      <c r="L59" s="105"/>
      <c r="M59" s="105"/>
      <c r="N59" s="105"/>
      <c r="O59" s="105"/>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row>
    <row r="60" spans="1:137" s="106" customFormat="1" x14ac:dyDescent="0.2">
      <c r="A60" s="121"/>
      <c r="B60" s="131" t="s">
        <v>99</v>
      </c>
      <c r="C60" s="121"/>
      <c r="D60" s="121"/>
      <c r="E60" s="121"/>
      <c r="F60" s="121"/>
      <c r="G60" s="104"/>
      <c r="H60" s="104"/>
      <c r="I60" s="104"/>
      <c r="J60" s="103"/>
      <c r="K60" s="105"/>
      <c r="L60" s="105"/>
      <c r="M60" s="105"/>
      <c r="N60" s="105"/>
      <c r="O60" s="105"/>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row>
    <row r="61" spans="1:137" s="106" customFormat="1" x14ac:dyDescent="0.2">
      <c r="A61" s="104"/>
      <c r="B61" s="132" t="s">
        <v>113</v>
      </c>
      <c r="C61" s="111"/>
      <c r="D61" s="111"/>
      <c r="E61" s="111"/>
      <c r="F61" s="111"/>
      <c r="G61" s="103"/>
      <c r="H61" s="104"/>
      <c r="I61" s="104"/>
      <c r="J61" s="103"/>
      <c r="K61" s="105"/>
      <c r="L61" s="105"/>
      <c r="M61" s="105"/>
      <c r="N61" s="105"/>
      <c r="O61" s="105"/>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row>
    <row r="62" spans="1:137" s="106" customFormat="1" x14ac:dyDescent="0.2">
      <c r="A62" s="104"/>
      <c r="B62" s="132" t="s">
        <v>114</v>
      </c>
      <c r="C62" s="111"/>
      <c r="D62" s="111"/>
      <c r="E62" s="111"/>
      <c r="F62" s="111"/>
      <c r="G62" s="104"/>
      <c r="H62" s="104"/>
      <c r="I62" s="104"/>
      <c r="J62" s="103"/>
      <c r="K62" s="105"/>
      <c r="L62" s="105"/>
      <c r="M62" s="105"/>
      <c r="N62" s="105"/>
      <c r="O62" s="105"/>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row>
    <row r="63" spans="1:137" s="133" customFormat="1" ht="12.75" x14ac:dyDescent="0.2">
      <c r="J63" s="134"/>
    </row>
    <row r="64" spans="1:137" s="116" customFormat="1" x14ac:dyDescent="0.2">
      <c r="A64" s="125" t="s">
        <v>100</v>
      </c>
      <c r="B64" s="121"/>
      <c r="C64" s="121"/>
      <c r="D64" s="121"/>
      <c r="E64" s="121"/>
      <c r="F64" s="121"/>
      <c r="G64" s="104"/>
      <c r="H64" s="126" t="s">
        <v>101</v>
      </c>
      <c r="I64" s="104"/>
      <c r="J64" s="103"/>
      <c r="K64" s="105"/>
      <c r="L64" s="105"/>
      <c r="M64" s="105"/>
      <c r="N64" s="105"/>
      <c r="O64" s="10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row>
    <row r="65" spans="1:145" s="106" customFormat="1" ht="12.75" x14ac:dyDescent="0.2">
      <c r="A65" s="104"/>
      <c r="B65" s="104"/>
      <c r="C65" s="104"/>
      <c r="D65" s="104"/>
      <c r="E65" s="104"/>
      <c r="F65" s="104"/>
      <c r="G65" s="104"/>
      <c r="H65" s="126"/>
      <c r="I65" s="104"/>
      <c r="J65" s="103"/>
      <c r="K65" s="105"/>
      <c r="L65" s="105"/>
      <c r="M65" s="105"/>
      <c r="N65" s="105"/>
      <c r="O65" s="105"/>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row>
    <row r="66" spans="1:145" s="104" customFormat="1" ht="12.75" x14ac:dyDescent="0.2">
      <c r="A66" s="104" t="s">
        <v>102</v>
      </c>
      <c r="G66" s="108"/>
      <c r="H66" s="126" t="s">
        <v>101</v>
      </c>
      <c r="J66" s="103"/>
      <c r="K66" s="105"/>
      <c r="L66" s="105"/>
      <c r="M66" s="105"/>
      <c r="N66" s="105"/>
      <c r="O66" s="105"/>
    </row>
    <row r="67" spans="1:145" s="104" customFormat="1" ht="12.75" x14ac:dyDescent="0.2">
      <c r="J67" s="103"/>
      <c r="K67" s="105"/>
      <c r="L67" s="105"/>
      <c r="M67" s="105"/>
      <c r="N67" s="105"/>
      <c r="O67" s="105"/>
    </row>
    <row r="68" spans="1:145" s="7" customFormat="1" ht="15" customHeight="1" x14ac:dyDescent="0.2">
      <c r="A68" s="201" t="s">
        <v>15</v>
      </c>
      <c r="B68" s="202"/>
      <c r="C68" s="202"/>
      <c r="D68" s="203"/>
      <c r="E68" s="73" t="s">
        <v>0</v>
      </c>
      <c r="F68" s="21" t="e">
        <f>SUM(F6:F8,F10:F12,F14:F18,F22:F26,#REF!,F36:F36,F33:F36,F40,#REF!)</f>
        <v>#REF!</v>
      </c>
      <c r="G68" s="89"/>
      <c r="H68" s="77"/>
      <c r="I68" s="58"/>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row>
    <row r="69" spans="1:145" s="7" customFormat="1" ht="15" customHeight="1" thickBot="1" x14ac:dyDescent="0.25">
      <c r="A69" s="208" t="s">
        <v>14</v>
      </c>
      <c r="B69" s="209"/>
      <c r="C69" s="209"/>
      <c r="D69" s="210"/>
      <c r="E69" s="74"/>
      <c r="F69" s="22" t="e">
        <f>SUM(F6:F8,F10:F12,F14:F18,F22:F26,#REF!,F36:F36,F33:F36,F40,#REF!)</f>
        <v>#REF!</v>
      </c>
      <c r="G69" s="90"/>
      <c r="H69" s="77"/>
      <c r="I69" s="58"/>
      <c r="J69" s="82">
        <f>SUM(J70:J101)</f>
        <v>2109528.7000000002</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row>
    <row r="70" spans="1:145" s="7" customFormat="1" ht="15" customHeight="1" thickBot="1" x14ac:dyDescent="0.25">
      <c r="A70" s="198" t="s">
        <v>96</v>
      </c>
      <c r="B70" s="199"/>
      <c r="C70" s="199"/>
      <c r="D70" s="200"/>
      <c r="E70" s="75"/>
      <c r="F70" s="17"/>
      <c r="G70" s="91"/>
      <c r="H70" s="77"/>
      <c r="I70" s="58"/>
      <c r="J70" s="81">
        <f>66800</f>
        <v>66800</v>
      </c>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row>
    <row r="71" spans="1:145" s="7" customFormat="1" x14ac:dyDescent="0.2">
      <c r="A71" s="13"/>
      <c r="B71" s="13"/>
      <c r="C71" s="13"/>
      <c r="D71" s="13"/>
      <c r="E71" s="69"/>
      <c r="F71" s="13"/>
      <c r="G71" s="92"/>
      <c r="H71" s="77"/>
      <c r="I71" s="58"/>
      <c r="J71" s="81">
        <v>50000</v>
      </c>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row>
    <row r="72" spans="1:145" s="7" customFormat="1" ht="12.75" customHeight="1" x14ac:dyDescent="0.2">
      <c r="A72" s="10"/>
      <c r="B72" s="16"/>
      <c r="C72" s="10"/>
      <c r="D72" s="10"/>
      <c r="E72" s="68"/>
      <c r="F72" s="12"/>
      <c r="G72" s="84"/>
      <c r="H72" s="77"/>
      <c r="I72" s="58"/>
      <c r="J72" s="81">
        <v>8800</v>
      </c>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row>
    <row r="73" spans="1:145" s="7" customFormat="1" x14ac:dyDescent="0.2">
      <c r="A73" s="10"/>
      <c r="B73" s="16"/>
      <c r="C73" s="10"/>
      <c r="D73" s="10"/>
      <c r="E73" s="68"/>
      <c r="F73" s="12"/>
      <c r="G73" s="84"/>
      <c r="H73" s="77"/>
      <c r="I73" s="6"/>
      <c r="J73" s="81">
        <v>22910</v>
      </c>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row>
    <row r="74" spans="1:145" s="7" customFormat="1" x14ac:dyDescent="0.2">
      <c r="A74" s="10"/>
      <c r="B74" s="16"/>
      <c r="C74" s="10"/>
      <c r="D74" s="10"/>
      <c r="E74" s="68"/>
      <c r="F74" s="12"/>
      <c r="G74" s="84"/>
      <c r="H74" s="77"/>
      <c r="I74" s="6"/>
      <c r="J74" s="81">
        <v>57150</v>
      </c>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row>
    <row r="75" spans="1:145" s="7" customFormat="1" x14ac:dyDescent="0.2">
      <c r="A75" s="10"/>
      <c r="B75" s="16"/>
      <c r="C75" s="10"/>
      <c r="D75" s="10"/>
      <c r="E75" s="68"/>
      <c r="F75" s="12"/>
      <c r="G75" s="93"/>
      <c r="H75" s="77"/>
      <c r="I75" s="6"/>
      <c r="J75" s="81">
        <v>39750</v>
      </c>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row>
    <row r="76" spans="1:145" s="7" customFormat="1" x14ac:dyDescent="0.2">
      <c r="A76" s="10"/>
      <c r="B76" s="16"/>
      <c r="C76" s="10"/>
      <c r="D76" s="10"/>
      <c r="E76" s="68"/>
      <c r="F76" s="12"/>
      <c r="G76" s="93"/>
      <c r="H76" s="77"/>
      <c r="I76" s="6"/>
      <c r="J76" s="81">
        <v>19720</v>
      </c>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row>
    <row r="77" spans="1:145" s="7" customFormat="1" x14ac:dyDescent="0.2">
      <c r="A77" s="10"/>
      <c r="B77" s="16"/>
      <c r="C77" s="10"/>
      <c r="D77" s="10"/>
      <c r="E77" s="68"/>
      <c r="F77" s="12"/>
      <c r="G77" s="93"/>
      <c r="H77" s="77"/>
      <c r="I77" s="6"/>
      <c r="J77" s="81">
        <v>715005</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row>
    <row r="78" spans="1:145" s="7" customFormat="1" x14ac:dyDescent="0.2">
      <c r="A78" s="10"/>
      <c r="B78" s="16"/>
      <c r="C78" s="10"/>
      <c r="D78" s="10"/>
      <c r="E78" s="68"/>
      <c r="F78" s="12"/>
      <c r="G78" s="93"/>
      <c r="H78" s="77"/>
      <c r="I78" s="6"/>
      <c r="J78" s="81">
        <v>110925</v>
      </c>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row>
    <row r="79" spans="1:145" s="7" customFormat="1" x14ac:dyDescent="0.2">
      <c r="A79" s="10"/>
      <c r="B79" s="16"/>
      <c r="C79" s="10"/>
      <c r="D79" s="10"/>
      <c r="E79" s="68"/>
      <c r="F79" s="12"/>
      <c r="G79" s="93"/>
      <c r="H79" s="77"/>
      <c r="I79" s="6"/>
      <c r="J79" s="81">
        <v>7961.5</v>
      </c>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row>
    <row r="80" spans="1:145" s="7" customFormat="1" x14ac:dyDescent="0.2">
      <c r="A80" s="10"/>
      <c r="B80" s="16"/>
      <c r="C80" s="10"/>
      <c r="D80" s="10"/>
      <c r="E80" s="68"/>
      <c r="F80" s="12"/>
      <c r="G80" s="93"/>
      <c r="H80" s="77"/>
      <c r="I80" s="6"/>
      <c r="J80" s="81">
        <v>6369.2</v>
      </c>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row>
    <row r="81" spans="1:145" s="7" customFormat="1" x14ac:dyDescent="0.2">
      <c r="A81" s="10"/>
      <c r="B81" s="16"/>
      <c r="C81" s="10"/>
      <c r="D81" s="10"/>
      <c r="E81" s="68"/>
      <c r="F81" s="12"/>
      <c r="G81" s="93"/>
      <c r="H81" s="77"/>
      <c r="I81" s="6"/>
      <c r="J81" s="81">
        <v>34768</v>
      </c>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row>
    <row r="82" spans="1:145" s="7" customFormat="1" x14ac:dyDescent="0.2">
      <c r="A82" s="10"/>
      <c r="B82" s="16"/>
      <c r="C82" s="10"/>
      <c r="D82" s="10"/>
      <c r="E82" s="68"/>
      <c r="F82" s="12"/>
      <c r="G82" s="93"/>
      <c r="H82" s="77"/>
      <c r="I82" s="6"/>
      <c r="J82" s="81">
        <v>7000</v>
      </c>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row>
    <row r="83" spans="1:145" s="7" customFormat="1" ht="12.75" customHeight="1" x14ac:dyDescent="0.2">
      <c r="A83" s="10"/>
      <c r="B83" s="16"/>
      <c r="C83" s="10"/>
      <c r="D83" s="10"/>
      <c r="E83" s="68"/>
      <c r="F83" s="12"/>
      <c r="G83" s="93"/>
      <c r="H83" s="77"/>
      <c r="I83" s="6"/>
      <c r="J83" s="81">
        <v>25500</v>
      </c>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row>
    <row r="84" spans="1:145" s="7" customFormat="1" x14ac:dyDescent="0.2">
      <c r="A84" s="10"/>
      <c r="B84" s="16"/>
      <c r="C84" s="10"/>
      <c r="D84" s="10"/>
      <c r="E84" s="68"/>
      <c r="F84" s="12"/>
      <c r="G84" s="93"/>
      <c r="H84" s="77"/>
      <c r="I84" s="6"/>
      <c r="J84" s="81">
        <v>15750</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row>
    <row r="85" spans="1:145" s="7" customFormat="1" x14ac:dyDescent="0.2">
      <c r="A85" s="10"/>
      <c r="B85" s="16"/>
      <c r="C85" s="10"/>
      <c r="D85" s="10"/>
      <c r="E85" s="68"/>
      <c r="F85" s="12"/>
      <c r="G85" s="93"/>
      <c r="H85" s="77"/>
      <c r="I85" s="6"/>
      <c r="J85" s="81">
        <v>9408</v>
      </c>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row>
    <row r="86" spans="1:145" s="7" customFormat="1" x14ac:dyDescent="0.2">
      <c r="A86" s="10"/>
      <c r="B86" s="16"/>
      <c r="C86" s="10"/>
      <c r="D86" s="10"/>
      <c r="E86" s="68"/>
      <c r="F86" s="12"/>
      <c r="G86" s="93"/>
      <c r="H86" s="77"/>
      <c r="I86" s="6"/>
      <c r="J86" s="81">
        <v>25700</v>
      </c>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row>
    <row r="87" spans="1:145" s="7" customFormat="1" x14ac:dyDescent="0.2">
      <c r="A87" s="10"/>
      <c r="B87" s="16"/>
      <c r="C87" s="10"/>
      <c r="D87" s="10"/>
      <c r="E87" s="68"/>
      <c r="F87" s="12"/>
      <c r="G87" s="93"/>
      <c r="H87" s="77"/>
      <c r="I87" s="6"/>
      <c r="J87" s="81">
        <v>110000</v>
      </c>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row>
    <row r="88" spans="1:145" s="7" customFormat="1" x14ac:dyDescent="0.2">
      <c r="A88" s="10"/>
      <c r="B88" s="16"/>
      <c r="C88" s="10"/>
      <c r="D88" s="10"/>
      <c r="E88" s="68"/>
      <c r="F88" s="12"/>
      <c r="G88" s="93"/>
      <c r="H88" s="77"/>
      <c r="I88" s="6"/>
      <c r="J88" s="81">
        <v>210000</v>
      </c>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row>
    <row r="89" spans="1:145" s="7" customFormat="1" x14ac:dyDescent="0.2">
      <c r="A89" s="10"/>
      <c r="B89" s="16"/>
      <c r="C89" s="10"/>
      <c r="D89" s="10"/>
      <c r="E89" s="68"/>
      <c r="F89" s="12"/>
      <c r="G89" s="93"/>
      <c r="H89" s="77"/>
      <c r="I89" s="6"/>
      <c r="J89" s="81">
        <v>206500</v>
      </c>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row>
    <row r="90" spans="1:145" s="7" customFormat="1" ht="12.75" customHeight="1" x14ac:dyDescent="0.2">
      <c r="A90" s="10"/>
      <c r="B90" s="16"/>
      <c r="C90" s="10"/>
      <c r="D90" s="10"/>
      <c r="E90" s="68"/>
      <c r="F90" s="12"/>
      <c r="G90" s="93"/>
      <c r="H90" s="77"/>
      <c r="I90" s="6"/>
      <c r="J90" s="81">
        <v>76265</v>
      </c>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row>
    <row r="91" spans="1:145" s="7" customFormat="1" x14ac:dyDescent="0.2">
      <c r="A91" s="10"/>
      <c r="B91" s="16"/>
      <c r="C91" s="10"/>
      <c r="D91" s="10"/>
      <c r="E91" s="68"/>
      <c r="F91" s="12"/>
      <c r="G91" s="93"/>
      <c r="H91" s="77"/>
      <c r="I91" s="6"/>
      <c r="J91" s="81">
        <v>9350</v>
      </c>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row>
    <row r="92" spans="1:145" s="7" customFormat="1" x14ac:dyDescent="0.2">
      <c r="A92" s="10"/>
      <c r="B92" s="16"/>
      <c r="C92" s="10"/>
      <c r="D92" s="10"/>
      <c r="E92" s="68"/>
      <c r="F92" s="12"/>
      <c r="G92" s="93"/>
      <c r="H92" s="77"/>
      <c r="I92" s="6"/>
      <c r="J92" s="81">
        <v>48500</v>
      </c>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row>
    <row r="93" spans="1:145" s="7" customFormat="1" x14ac:dyDescent="0.2">
      <c r="A93" s="10"/>
      <c r="B93" s="16"/>
      <c r="C93" s="10"/>
      <c r="D93" s="10"/>
      <c r="E93" s="68"/>
      <c r="F93" s="12"/>
      <c r="G93" s="93"/>
      <c r="H93" s="77"/>
      <c r="I93" s="6"/>
      <c r="J93" s="81">
        <v>4250</v>
      </c>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row>
    <row r="94" spans="1:145" s="7" customFormat="1" x14ac:dyDescent="0.2">
      <c r="A94" s="10"/>
      <c r="B94" s="16"/>
      <c r="C94" s="10"/>
      <c r="D94" s="10"/>
      <c r="E94" s="68"/>
      <c r="F94" s="12"/>
      <c r="G94" s="93"/>
      <c r="H94" s="77"/>
      <c r="I94" s="6"/>
      <c r="J94" s="81">
        <v>10700</v>
      </c>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row>
    <row r="95" spans="1:145" s="7" customFormat="1" x14ac:dyDescent="0.2">
      <c r="A95" s="10"/>
      <c r="B95" s="16"/>
      <c r="C95" s="10"/>
      <c r="D95" s="10"/>
      <c r="E95" s="68"/>
      <c r="F95" s="12"/>
      <c r="G95" s="93"/>
      <c r="H95" s="77"/>
      <c r="I95" s="6"/>
      <c r="J95" s="81">
        <v>19257</v>
      </c>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row>
    <row r="96" spans="1:145" s="7" customFormat="1" x14ac:dyDescent="0.2">
      <c r="A96" s="10"/>
      <c r="B96" s="16"/>
      <c r="C96" s="10"/>
      <c r="D96" s="10"/>
      <c r="E96" s="68"/>
      <c r="F96" s="12"/>
      <c r="G96" s="93"/>
      <c r="H96" s="77"/>
      <c r="I96" s="6"/>
      <c r="J96" s="81">
        <v>25500</v>
      </c>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row>
    <row r="97" spans="1:145" s="7" customFormat="1" x14ac:dyDescent="0.2">
      <c r="A97" s="10"/>
      <c r="B97" s="16"/>
      <c r="C97" s="10"/>
      <c r="D97" s="10"/>
      <c r="E97" s="68"/>
      <c r="F97" s="12"/>
      <c r="G97" s="93"/>
      <c r="H97" s="77"/>
      <c r="I97" s="6"/>
      <c r="J97" s="81">
        <v>4140</v>
      </c>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row>
    <row r="98" spans="1:145" s="7" customFormat="1" x14ac:dyDescent="0.2">
      <c r="A98" s="10"/>
      <c r="B98" s="16"/>
      <c r="C98" s="10"/>
      <c r="D98" s="10"/>
      <c r="E98" s="68"/>
      <c r="F98" s="12"/>
      <c r="G98" s="93"/>
      <c r="H98" s="77"/>
      <c r="I98" s="6"/>
      <c r="J98" s="81">
        <v>36300</v>
      </c>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row>
    <row r="99" spans="1:145" s="7" customFormat="1" x14ac:dyDescent="0.2">
      <c r="A99" s="10"/>
      <c r="B99" s="16"/>
      <c r="C99" s="10"/>
      <c r="D99" s="10"/>
      <c r="E99" s="68"/>
      <c r="F99" s="12"/>
      <c r="G99" s="93"/>
      <c r="H99" s="77"/>
      <c r="I99" s="6"/>
      <c r="J99" s="81">
        <v>81000</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row>
    <row r="100" spans="1:145" s="7" customFormat="1" ht="12.75" customHeight="1" x14ac:dyDescent="0.2">
      <c r="A100" s="10"/>
      <c r="B100" s="16"/>
      <c r="C100" s="10"/>
      <c r="D100" s="10"/>
      <c r="E100" s="68"/>
      <c r="F100" s="12"/>
      <c r="G100" s="93"/>
      <c r="H100" s="77"/>
      <c r="I100" s="6"/>
      <c r="J100" s="81">
        <v>34250</v>
      </c>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row>
    <row r="101" spans="1:145" s="7" customFormat="1" x14ac:dyDescent="0.2">
      <c r="A101" s="10"/>
      <c r="B101" s="16"/>
      <c r="C101" s="10"/>
      <c r="D101" s="10"/>
      <c r="E101" s="68"/>
      <c r="F101" s="12"/>
      <c r="G101" s="93"/>
      <c r="H101" s="77"/>
      <c r="I101" s="6"/>
      <c r="J101" s="81">
        <v>10000</v>
      </c>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row>
    <row r="102" spans="1:145" s="7" customFormat="1" x14ac:dyDescent="0.2">
      <c r="A102" s="10"/>
      <c r="B102" s="16"/>
      <c r="C102" s="10"/>
      <c r="D102" s="10"/>
      <c r="E102" s="68"/>
      <c r="F102" s="12"/>
      <c r="G102" s="93"/>
      <c r="H102" s="77"/>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row>
    <row r="103" spans="1:145" s="7" customFormat="1" x14ac:dyDescent="0.2">
      <c r="A103" s="10"/>
      <c r="B103" s="16"/>
      <c r="C103" s="10"/>
      <c r="D103" s="10"/>
      <c r="E103" s="68"/>
      <c r="F103" s="12"/>
      <c r="G103" s="93"/>
      <c r="H103" s="77"/>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row>
    <row r="104" spans="1:145" s="7" customFormat="1" ht="12.75" customHeight="1" x14ac:dyDescent="0.2">
      <c r="A104" s="10"/>
      <c r="B104" s="16"/>
      <c r="C104" s="10"/>
      <c r="D104" s="10"/>
      <c r="E104" s="68"/>
      <c r="F104" s="12"/>
      <c r="G104" s="93"/>
      <c r="H104" s="77"/>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row>
    <row r="105" spans="1:145" s="7" customFormat="1" x14ac:dyDescent="0.2">
      <c r="A105" s="10"/>
      <c r="B105" s="16"/>
      <c r="C105" s="10"/>
      <c r="D105" s="10"/>
      <c r="E105" s="68"/>
      <c r="F105" s="12"/>
      <c r="G105" s="93"/>
      <c r="H105" s="77"/>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row>
    <row r="106" spans="1:145" s="7" customFormat="1" x14ac:dyDescent="0.2">
      <c r="A106" s="10"/>
      <c r="B106" s="16"/>
      <c r="C106" s="10"/>
      <c r="D106" s="10"/>
      <c r="E106" s="68"/>
      <c r="F106" s="12"/>
      <c r="G106" s="93"/>
      <c r="H106" s="77"/>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row>
    <row r="107" spans="1:145" s="7" customFormat="1" ht="12.75" customHeight="1" x14ac:dyDescent="0.2">
      <c r="A107" s="10"/>
      <c r="B107" s="16"/>
      <c r="C107" s="10"/>
      <c r="D107" s="10"/>
      <c r="E107" s="68"/>
      <c r="F107" s="12"/>
      <c r="G107" s="93"/>
      <c r="H107" s="77"/>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row>
    <row r="108" spans="1:145" s="7" customFormat="1" x14ac:dyDescent="0.2">
      <c r="A108" s="10"/>
      <c r="B108" s="16"/>
      <c r="C108" s="10"/>
      <c r="D108" s="10"/>
      <c r="E108" s="68"/>
      <c r="F108" s="12"/>
      <c r="G108" s="93"/>
      <c r="H108" s="77"/>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row>
    <row r="109" spans="1:145" s="7" customFormat="1" x14ac:dyDescent="0.2">
      <c r="A109" s="10"/>
      <c r="B109" s="16"/>
      <c r="C109" s="10"/>
      <c r="D109" s="10"/>
      <c r="E109" s="68"/>
      <c r="F109" s="12"/>
      <c r="G109" s="92"/>
      <c r="H109" s="77"/>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row>
    <row r="110" spans="1:145" s="7" customFormat="1" ht="12.75" customHeight="1" x14ac:dyDescent="0.2">
      <c r="A110" s="10"/>
      <c r="B110" s="16"/>
      <c r="C110" s="10"/>
      <c r="D110" s="10"/>
      <c r="E110" s="68"/>
      <c r="F110" s="12"/>
      <c r="G110" s="92"/>
      <c r="H110" s="77"/>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row>
    <row r="111" spans="1:145" s="7" customFormat="1" x14ac:dyDescent="0.2">
      <c r="A111" s="10"/>
      <c r="B111" s="16"/>
      <c r="C111" s="10"/>
      <c r="D111" s="10"/>
      <c r="E111" s="68"/>
      <c r="F111" s="12"/>
      <c r="G111" s="92"/>
      <c r="H111" s="77"/>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row>
    <row r="112" spans="1:145" s="7" customFormat="1" x14ac:dyDescent="0.2">
      <c r="A112" s="10"/>
      <c r="B112" s="16"/>
      <c r="C112" s="10"/>
      <c r="D112" s="10"/>
      <c r="E112" s="68"/>
      <c r="F112" s="12"/>
      <c r="G112" s="92"/>
      <c r="H112" s="77"/>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row>
    <row r="113" spans="1:145" s="7" customFormat="1" ht="12.75" customHeight="1" x14ac:dyDescent="0.2">
      <c r="A113" s="10"/>
      <c r="B113" s="16"/>
      <c r="C113" s="10"/>
      <c r="D113" s="10"/>
      <c r="E113" s="68"/>
      <c r="F113" s="12"/>
      <c r="G113" s="92"/>
      <c r="H113" s="77"/>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row>
    <row r="114" spans="1:145" s="7" customFormat="1" x14ac:dyDescent="0.2">
      <c r="A114" s="10"/>
      <c r="B114" s="16"/>
      <c r="C114" s="10"/>
      <c r="D114" s="10"/>
      <c r="E114" s="68"/>
      <c r="F114" s="12"/>
      <c r="G114" s="92"/>
      <c r="H114" s="77"/>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row>
    <row r="115" spans="1:145" s="7" customFormat="1" x14ac:dyDescent="0.2">
      <c r="A115" s="10"/>
      <c r="B115" s="16"/>
      <c r="C115" s="10"/>
      <c r="D115" s="10"/>
      <c r="E115" s="68"/>
      <c r="F115" s="12"/>
      <c r="G115" s="92"/>
      <c r="H115" s="77"/>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row>
    <row r="116" spans="1:145" s="7" customFormat="1" ht="12.75" customHeight="1" x14ac:dyDescent="0.2">
      <c r="A116" s="10"/>
      <c r="B116" s="16"/>
      <c r="C116" s="10"/>
      <c r="D116" s="10"/>
      <c r="E116" s="68"/>
      <c r="F116" s="12"/>
      <c r="G116" s="92"/>
      <c r="H116" s="77"/>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row>
    <row r="117" spans="1:145" s="7" customFormat="1" x14ac:dyDescent="0.2">
      <c r="A117" s="10"/>
      <c r="B117" s="16"/>
      <c r="C117" s="10"/>
      <c r="D117" s="10"/>
      <c r="E117" s="68"/>
      <c r="F117" s="12"/>
      <c r="G117" s="92"/>
      <c r="H117" s="77"/>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row>
    <row r="118" spans="1:145" s="7" customFormat="1" x14ac:dyDescent="0.2">
      <c r="A118" s="10"/>
      <c r="B118" s="16"/>
      <c r="C118" s="10"/>
      <c r="D118" s="10"/>
      <c r="E118" s="68"/>
      <c r="F118" s="12"/>
      <c r="G118" s="92"/>
      <c r="H118" s="77"/>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row>
    <row r="119" spans="1:145" s="7" customFormat="1" x14ac:dyDescent="0.2">
      <c r="A119" s="10"/>
      <c r="B119" s="16"/>
      <c r="C119" s="10"/>
      <c r="D119" s="10"/>
      <c r="E119" s="68"/>
      <c r="F119" s="12"/>
      <c r="G119" s="92"/>
      <c r="H119" s="77"/>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row>
    <row r="120" spans="1:145" s="7" customFormat="1" ht="12.75" customHeight="1" x14ac:dyDescent="0.2">
      <c r="A120" s="10"/>
      <c r="B120" s="16"/>
      <c r="C120" s="10"/>
      <c r="D120" s="10"/>
      <c r="E120" s="68"/>
      <c r="F120" s="12"/>
      <c r="G120" s="92"/>
      <c r="H120" s="77"/>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row>
    <row r="121" spans="1:145" s="7" customFormat="1" x14ac:dyDescent="0.2">
      <c r="A121" s="10"/>
      <c r="B121" s="16"/>
      <c r="C121" s="10"/>
      <c r="D121" s="10"/>
      <c r="E121" s="68"/>
      <c r="F121" s="12"/>
      <c r="G121" s="92"/>
      <c r="H121" s="77"/>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row>
    <row r="122" spans="1:145" s="7" customFormat="1" x14ac:dyDescent="0.2">
      <c r="A122" s="10"/>
      <c r="B122" s="16"/>
      <c r="C122" s="10"/>
      <c r="D122" s="10"/>
      <c r="E122" s="68"/>
      <c r="F122" s="12"/>
      <c r="G122" s="92"/>
      <c r="H122" s="77"/>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row>
    <row r="123" spans="1:145" s="7" customFormat="1" x14ac:dyDescent="0.2">
      <c r="A123" s="10"/>
      <c r="B123" s="16"/>
      <c r="C123" s="10"/>
      <c r="D123" s="10"/>
      <c r="E123" s="68"/>
      <c r="F123" s="12"/>
      <c r="G123" s="92"/>
      <c r="H123" s="77"/>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row>
    <row r="124" spans="1:145" s="7" customFormat="1" x14ac:dyDescent="0.2">
      <c r="A124" s="10"/>
      <c r="B124" s="16"/>
      <c r="C124" s="10"/>
      <c r="D124" s="10"/>
      <c r="E124" s="68"/>
      <c r="F124" s="12"/>
      <c r="G124" s="92"/>
      <c r="H124" s="77"/>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row>
    <row r="125" spans="1:145" s="7" customFormat="1" x14ac:dyDescent="0.2">
      <c r="A125" s="10"/>
      <c r="B125" s="16"/>
      <c r="C125" s="10"/>
      <c r="D125" s="10"/>
      <c r="E125" s="68"/>
      <c r="F125" s="12"/>
      <c r="G125" s="92"/>
      <c r="H125" s="77"/>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row>
    <row r="126" spans="1:145" s="7" customFormat="1" x14ac:dyDescent="0.2">
      <c r="A126" s="10"/>
      <c r="B126" s="16"/>
      <c r="C126" s="10"/>
      <c r="D126" s="10"/>
      <c r="E126" s="68"/>
      <c r="F126" s="12"/>
      <c r="G126" s="92"/>
      <c r="H126" s="77"/>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row>
    <row r="127" spans="1:145" s="7" customFormat="1" x14ac:dyDescent="0.2">
      <c r="A127" s="10"/>
      <c r="B127" s="16"/>
      <c r="C127" s="10"/>
      <c r="D127" s="10"/>
      <c r="E127" s="68"/>
      <c r="F127" s="12"/>
      <c r="G127" s="92"/>
      <c r="H127" s="77"/>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row>
    <row r="128" spans="1:145" s="7" customFormat="1" x14ac:dyDescent="0.2">
      <c r="A128" s="10"/>
      <c r="B128" s="16"/>
      <c r="C128" s="10"/>
      <c r="D128" s="10"/>
      <c r="E128" s="68"/>
      <c r="F128" s="12"/>
      <c r="G128" s="92"/>
      <c r="H128" s="77"/>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row>
    <row r="129" spans="1:145" s="7" customFormat="1" x14ac:dyDescent="0.2">
      <c r="A129" s="10"/>
      <c r="B129" s="16"/>
      <c r="C129" s="10"/>
      <c r="D129" s="10"/>
      <c r="E129" s="68"/>
      <c r="F129" s="12"/>
      <c r="G129" s="92"/>
      <c r="H129" s="77"/>
      <c r="I129" s="1"/>
      <c r="J129" s="1"/>
      <c r="K129" s="1"/>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row>
    <row r="130" spans="1:145" s="8" customFormat="1" ht="21" customHeight="1" x14ac:dyDescent="0.2">
      <c r="A130" s="10"/>
      <c r="B130" s="16"/>
      <c r="C130" s="10"/>
      <c r="D130" s="10"/>
      <c r="E130" s="68"/>
      <c r="F130" s="12"/>
      <c r="G130" s="92"/>
      <c r="H130" s="77"/>
      <c r="I130" s="4"/>
      <c r="J130" s="4"/>
      <c r="K130" s="4"/>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row>
    <row r="131" spans="1:145" s="3" customFormat="1" ht="17.25" customHeight="1" x14ac:dyDescent="0.2">
      <c r="A131" s="10"/>
      <c r="B131" s="16"/>
      <c r="C131" s="10"/>
      <c r="D131" s="10"/>
      <c r="E131" s="68"/>
      <c r="F131" s="12"/>
      <c r="G131" s="92"/>
      <c r="H131" s="77"/>
      <c r="I131" s="6"/>
      <c r="J131" s="6"/>
      <c r="K131" s="6"/>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row>
    <row r="132" spans="1:145" s="7" customFormat="1" x14ac:dyDescent="0.2">
      <c r="A132" s="10"/>
      <c r="B132" s="16"/>
      <c r="C132" s="10"/>
      <c r="D132" s="10"/>
      <c r="E132" s="68"/>
      <c r="F132" s="12"/>
      <c r="G132" s="92"/>
      <c r="H132" s="77"/>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row>
    <row r="133" spans="1:145" s="7" customFormat="1" x14ac:dyDescent="0.2">
      <c r="A133" s="10"/>
      <c r="B133" s="16"/>
      <c r="C133" s="10"/>
      <c r="D133" s="10"/>
      <c r="E133" s="68"/>
      <c r="F133" s="12"/>
      <c r="G133" s="92"/>
      <c r="H133" s="77"/>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row>
    <row r="134" spans="1:145" s="7" customFormat="1" x14ac:dyDescent="0.2">
      <c r="A134" s="10"/>
      <c r="B134" s="16"/>
      <c r="C134" s="10"/>
      <c r="D134" s="10"/>
      <c r="E134" s="68"/>
      <c r="F134" s="12"/>
      <c r="G134" s="92"/>
      <c r="H134" s="77"/>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row>
    <row r="135" spans="1:145" s="7" customFormat="1" ht="21" customHeight="1" x14ac:dyDescent="0.2">
      <c r="A135" s="10"/>
      <c r="B135" s="16"/>
      <c r="C135" s="10"/>
      <c r="D135" s="10"/>
      <c r="E135" s="68"/>
      <c r="F135" s="12"/>
      <c r="G135" s="92"/>
      <c r="H135" s="77"/>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row>
    <row r="136" spans="1:145" s="7" customFormat="1" x14ac:dyDescent="0.2">
      <c r="A136" s="10"/>
      <c r="B136" s="16"/>
      <c r="C136" s="10"/>
      <c r="D136" s="10"/>
      <c r="E136" s="68"/>
      <c r="F136" s="12"/>
      <c r="G136" s="92"/>
      <c r="H136" s="77"/>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row>
    <row r="137" spans="1:145" s="7" customFormat="1" ht="21" customHeight="1" x14ac:dyDescent="0.2">
      <c r="A137" s="10"/>
      <c r="B137" s="16"/>
      <c r="C137" s="10"/>
      <c r="D137" s="10"/>
      <c r="E137" s="68"/>
      <c r="F137" s="12"/>
      <c r="G137" s="92"/>
      <c r="H137" s="77"/>
      <c r="I137" s="1"/>
      <c r="J137" s="1"/>
      <c r="K137" s="1"/>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row>
    <row r="138" spans="1:145" s="8" customFormat="1" ht="21" customHeight="1" x14ac:dyDescent="0.2">
      <c r="A138" s="10"/>
      <c r="B138" s="16"/>
      <c r="C138" s="10"/>
      <c r="D138" s="10"/>
      <c r="E138" s="68"/>
      <c r="F138" s="12"/>
      <c r="G138" s="92"/>
      <c r="H138" s="77"/>
      <c r="I138" s="6"/>
      <c r="J138" s="6"/>
      <c r="K138" s="6"/>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row>
    <row r="139" spans="1:145" s="7" customFormat="1" x14ac:dyDescent="0.2">
      <c r="A139" s="10"/>
      <c r="B139" s="16"/>
      <c r="C139" s="10"/>
      <c r="D139" s="10"/>
      <c r="E139" s="68"/>
      <c r="F139" s="12"/>
      <c r="G139" s="92"/>
      <c r="H139" s="77"/>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row>
    <row r="140" spans="1:145" s="6" customFormat="1" x14ac:dyDescent="0.2">
      <c r="A140" s="10"/>
      <c r="B140" s="16"/>
      <c r="C140" s="10"/>
      <c r="D140" s="10"/>
      <c r="E140" s="68"/>
      <c r="F140" s="12"/>
      <c r="G140" s="92"/>
      <c r="H140" s="77"/>
      <c r="I140" s="4"/>
      <c r="J140" s="4"/>
      <c r="K140" s="4"/>
    </row>
    <row r="141" spans="1:145" s="6" customFormat="1" x14ac:dyDescent="0.2">
      <c r="A141" s="10"/>
      <c r="B141" s="16"/>
      <c r="C141" s="10"/>
      <c r="D141" s="10"/>
      <c r="E141" s="68"/>
      <c r="F141" s="12"/>
      <c r="G141" s="92"/>
      <c r="H141" s="77"/>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145" s="3" customFormat="1" x14ac:dyDescent="0.2">
      <c r="A142" s="10"/>
      <c r="B142" s="16"/>
      <c r="C142" s="10"/>
      <c r="D142" s="10"/>
      <c r="E142" s="68"/>
      <c r="F142" s="12"/>
      <c r="G142" s="92"/>
      <c r="H142" s="77"/>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row>
    <row r="143" spans="1:145" s="3" customFormat="1" x14ac:dyDescent="0.2">
      <c r="A143" s="10"/>
      <c r="B143" s="16"/>
      <c r="C143" s="10"/>
      <c r="D143" s="10"/>
      <c r="E143" s="68"/>
      <c r="F143" s="12"/>
      <c r="G143" s="92"/>
      <c r="H143" s="77"/>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row>
    <row r="144" spans="1:145" ht="17.25" customHeight="1" x14ac:dyDescent="0.2"/>
    <row r="145" ht="26.25" customHeight="1" x14ac:dyDescent="0.2"/>
  </sheetData>
  <customSheetViews>
    <customSheetView guid="{06C400FA-2F11-4F74-AB3B-20FF5762B33D}" fitToPage="1" hiddenColumns="1">
      <selection activeCell="D14" sqref="D14"/>
      <pageMargins left="0.25" right="0.17" top="0.24" bottom="0.25" header="0.26" footer="0.25"/>
      <pageSetup fitToHeight="0" orientation="portrait" r:id="rId1"/>
      <headerFooter alignWithMargins="0"/>
    </customSheetView>
    <customSheetView guid="{B4621D8F-19F1-4C77-B58E-D047EEF12D14}" fitToPage="1" hiddenColumns="1" topLeftCell="A3">
      <selection activeCell="G22" sqref="G22"/>
      <pageMargins left="0.25" right="0.17" top="0.24" bottom="0.25" header="0.26" footer="0.25"/>
      <pageSetup fitToHeight="0" orientation="portrait" r:id="rId2"/>
      <headerFooter alignWithMargins="0"/>
    </customSheetView>
    <customSheetView guid="{1FB63209-2C94-489F-8707-D59C12A0C69A}" showPageBreaks="1" fitToPage="1" printArea="1" hiddenColumns="1">
      <selection activeCell="I12" sqref="I12"/>
      <pageMargins left="0.25" right="0.17" top="0.24" bottom="0.25" header="0.26" footer="0.25"/>
      <pageSetup fitToHeight="0" orientation="portrait" r:id="rId3"/>
      <headerFooter alignWithMargins="0"/>
    </customSheetView>
    <customSheetView guid="{9BFF95DF-7BF0-40B3-9BC9-3D9CBF38FE7D}">
      <selection activeCell="G40" sqref="G40"/>
      <pageMargins left="0.25" right="0.17" top="0.24" bottom="0.25" header="0.26" footer="0.25"/>
      <pageSetup scale="75" orientation="landscape" r:id="rId4"/>
      <headerFooter alignWithMargins="0"/>
    </customSheetView>
    <customSheetView guid="{DB20168D-0209-454C-AE95-923A750BC773}" showPageBreaks="1" fitToPage="1" printArea="1" hiddenColumns="1" topLeftCell="F1">
      <selection activeCell="I6" sqref="I6"/>
      <pageMargins left="0.25" right="0.17" top="0.24" bottom="0.25" header="0.26" footer="0.25"/>
      <pageSetup fitToHeight="0" orientation="portrait" r:id="rId5"/>
      <headerFooter alignWithMargins="0"/>
    </customSheetView>
    <customSheetView guid="{2A422E85-F7C1-4C99-A5F8-94F0E0C85346}" showPageBreaks="1" fitToPage="1" printArea="1" hiddenColumns="1" topLeftCell="A34">
      <selection activeCell="H46" sqref="H46"/>
      <pageMargins left="0.25" right="0.17" top="0.24" bottom="0.25" header="0.26" footer="0.25"/>
      <pageSetup fitToHeight="0" orientation="portrait" r:id="rId6"/>
      <headerFooter alignWithMargins="0"/>
    </customSheetView>
  </customSheetViews>
  <mergeCells count="11">
    <mergeCell ref="A70:D70"/>
    <mergeCell ref="A68:D68"/>
    <mergeCell ref="A1:F1"/>
    <mergeCell ref="A27:F27"/>
    <mergeCell ref="A69:D69"/>
    <mergeCell ref="A5:F5"/>
    <mergeCell ref="A35:F35"/>
    <mergeCell ref="A9:F9"/>
    <mergeCell ref="A13:F13"/>
    <mergeCell ref="A21:F21"/>
    <mergeCell ref="A37:F37"/>
  </mergeCells>
  <phoneticPr fontId="3" type="noConversion"/>
  <pageMargins left="0.25" right="0.17" top="0.24" bottom="0.25" header="0.26" footer="0.25"/>
  <pageSetup fitToHeight="0"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2"/>
  <sheetViews>
    <sheetView workbookViewId="0">
      <selection activeCell="E108" sqref="E108"/>
    </sheetView>
  </sheetViews>
  <sheetFormatPr defaultRowHeight="12.75" x14ac:dyDescent="0.2"/>
  <cols>
    <col min="1" max="1" width="11.42578125" customWidth="1"/>
    <col min="2" max="2" width="11.5703125" bestFit="1" customWidth="1"/>
    <col min="3" max="3" width="34.5703125" customWidth="1"/>
    <col min="4" max="4" width="13.28515625" bestFit="1" customWidth="1"/>
  </cols>
  <sheetData>
    <row r="1" spans="1:7" x14ac:dyDescent="0.2">
      <c r="A1" t="s">
        <v>22</v>
      </c>
      <c r="B1" s="27" t="s">
        <v>23</v>
      </c>
      <c r="C1" t="s">
        <v>24</v>
      </c>
      <c r="D1" t="s">
        <v>25</v>
      </c>
      <c r="E1" t="s">
        <v>26</v>
      </c>
    </row>
    <row r="2" spans="1:7" x14ac:dyDescent="0.2">
      <c r="B2" s="27"/>
    </row>
    <row r="3" spans="1:7" ht="19.5" thickBot="1" x14ac:dyDescent="0.25">
      <c r="A3" s="214" t="s">
        <v>58</v>
      </c>
      <c r="B3" s="214"/>
      <c r="C3" s="214"/>
      <c r="D3" s="214"/>
      <c r="E3" s="214"/>
      <c r="F3" s="214"/>
      <c r="G3" s="214"/>
    </row>
    <row r="4" spans="1:7" ht="13.5" thickBot="1" x14ac:dyDescent="0.25">
      <c r="A4" s="28"/>
      <c r="B4" s="27"/>
      <c r="C4" s="29" t="s">
        <v>27</v>
      </c>
      <c r="D4" s="30"/>
      <c r="E4" s="31">
        <v>0</v>
      </c>
      <c r="F4" s="31" t="s">
        <v>28</v>
      </c>
    </row>
    <row r="5" spans="1:7" ht="13.5" thickBot="1" x14ac:dyDescent="0.25">
      <c r="B5" s="27"/>
      <c r="C5" s="29" t="s">
        <v>29</v>
      </c>
      <c r="D5" s="32" t="s">
        <v>1</v>
      </c>
      <c r="E5" s="54">
        <v>15658</v>
      </c>
      <c r="G5" t="s">
        <v>30</v>
      </c>
    </row>
    <row r="6" spans="1:7" ht="13.5" thickBot="1" x14ac:dyDescent="0.25">
      <c r="A6" s="28"/>
      <c r="B6" s="27"/>
      <c r="C6" s="29" t="s">
        <v>64</v>
      </c>
      <c r="E6" s="33">
        <v>0</v>
      </c>
    </row>
    <row r="7" spans="1:7" x14ac:dyDescent="0.2">
      <c r="A7" s="34"/>
      <c r="B7" s="35"/>
      <c r="C7" s="29" t="s">
        <v>65</v>
      </c>
      <c r="D7" s="32" t="s">
        <v>1</v>
      </c>
      <c r="E7" s="33">
        <v>33.18</v>
      </c>
      <c r="G7" t="s">
        <v>31</v>
      </c>
    </row>
    <row r="8" spans="1:7" x14ac:dyDescent="0.2">
      <c r="A8" s="34"/>
      <c r="B8" s="27"/>
      <c r="C8" t="s">
        <v>32</v>
      </c>
      <c r="D8" s="36"/>
      <c r="E8" s="37">
        <f>ROUNDUP(SUM(E5:E7),0)</f>
        <v>15692</v>
      </c>
      <c r="G8" t="s">
        <v>33</v>
      </c>
    </row>
    <row r="9" spans="1:7" ht="13.5" thickBot="1" x14ac:dyDescent="0.25">
      <c r="A9" s="38"/>
      <c r="B9" s="27"/>
    </row>
    <row r="10" spans="1:7" ht="13.5" thickBot="1" x14ac:dyDescent="0.25">
      <c r="A10" s="28"/>
      <c r="B10" s="39" t="s">
        <v>62</v>
      </c>
      <c r="C10" t="s">
        <v>34</v>
      </c>
      <c r="D10" t="s">
        <v>35</v>
      </c>
      <c r="E10">
        <v>10</v>
      </c>
      <c r="F10" t="s">
        <v>20</v>
      </c>
    </row>
    <row r="11" spans="1:7" x14ac:dyDescent="0.2">
      <c r="A11" s="38"/>
      <c r="B11" s="39" t="s">
        <v>66</v>
      </c>
      <c r="C11" t="s">
        <v>34</v>
      </c>
      <c r="D11" t="s">
        <v>35</v>
      </c>
      <c r="E11">
        <v>10</v>
      </c>
      <c r="F11" t="s">
        <v>20</v>
      </c>
    </row>
    <row r="12" spans="1:7" x14ac:dyDescent="0.2">
      <c r="A12" s="38"/>
      <c r="B12" s="39" t="s">
        <v>63</v>
      </c>
      <c r="C12" s="40" t="s">
        <v>34</v>
      </c>
      <c r="D12" s="40" t="s">
        <v>35</v>
      </c>
      <c r="E12">
        <v>10</v>
      </c>
      <c r="F12" s="40" t="s">
        <v>20</v>
      </c>
      <c r="G12" s="40"/>
    </row>
    <row r="13" spans="1:7" x14ac:dyDescent="0.2">
      <c r="A13" s="38"/>
      <c r="B13" s="39"/>
      <c r="C13" s="40" t="s">
        <v>34</v>
      </c>
      <c r="D13" t="s">
        <v>35</v>
      </c>
      <c r="F13" t="s">
        <v>20</v>
      </c>
      <c r="G13" s="40"/>
    </row>
    <row r="14" spans="1:7" x14ac:dyDescent="0.2">
      <c r="A14" s="38"/>
      <c r="B14" s="39"/>
      <c r="C14" s="40" t="s">
        <v>34</v>
      </c>
      <c r="D14" t="s">
        <v>35</v>
      </c>
      <c r="F14" t="s">
        <v>20</v>
      </c>
      <c r="G14" s="40"/>
    </row>
    <row r="15" spans="1:7" x14ac:dyDescent="0.2">
      <c r="B15" s="35"/>
      <c r="C15" s="40" t="s">
        <v>32</v>
      </c>
      <c r="E15" s="41">
        <f>SUM(E10:E14)</f>
        <v>30</v>
      </c>
      <c r="F15" t="s">
        <v>20</v>
      </c>
    </row>
    <row r="16" spans="1:7" ht="13.5" thickBot="1" x14ac:dyDescent="0.25">
      <c r="A16" s="38"/>
      <c r="B16" s="27"/>
    </row>
    <row r="17" spans="1:6" ht="13.5" thickBot="1" x14ac:dyDescent="0.25">
      <c r="A17" s="42"/>
      <c r="B17" s="27"/>
      <c r="C17" s="43" t="s">
        <v>36</v>
      </c>
      <c r="D17" s="44" t="s">
        <v>37</v>
      </c>
    </row>
    <row r="18" spans="1:6" x14ac:dyDescent="0.2">
      <c r="B18" s="27"/>
      <c r="D18" s="44" t="s">
        <v>38</v>
      </c>
      <c r="F18" t="s">
        <v>39</v>
      </c>
    </row>
    <row r="19" spans="1:6" x14ac:dyDescent="0.2">
      <c r="B19" s="27"/>
      <c r="D19" s="44" t="s">
        <v>40</v>
      </c>
      <c r="F19" s="40" t="s">
        <v>41</v>
      </c>
    </row>
    <row r="20" spans="1:6" x14ac:dyDescent="0.2">
      <c r="B20" s="27"/>
      <c r="D20" s="44" t="s">
        <v>42</v>
      </c>
      <c r="F20" s="40" t="s">
        <v>43</v>
      </c>
    </row>
    <row r="21" spans="1:6" ht="15" x14ac:dyDescent="0.25">
      <c r="B21" s="27"/>
      <c r="D21" s="45" t="s">
        <v>44</v>
      </c>
      <c r="F21" t="s">
        <v>45</v>
      </c>
    </row>
    <row r="22" spans="1:6" ht="15" x14ac:dyDescent="0.25">
      <c r="B22" s="27"/>
      <c r="E22" s="46"/>
      <c r="F22" s="46" t="s">
        <v>46</v>
      </c>
    </row>
    <row r="23" spans="1:6" ht="15" x14ac:dyDescent="0.25">
      <c r="B23" s="27"/>
      <c r="C23" t="s">
        <v>32</v>
      </c>
      <c r="D23" s="44"/>
      <c r="E23" s="41">
        <f>E22</f>
        <v>0</v>
      </c>
      <c r="F23" s="46" t="s">
        <v>47</v>
      </c>
    </row>
    <row r="24" spans="1:6" ht="15.75" thickBot="1" x14ac:dyDescent="0.3">
      <c r="B24" s="27"/>
      <c r="D24" s="44"/>
      <c r="E24" s="47"/>
      <c r="F24" s="46"/>
    </row>
    <row r="25" spans="1:6" ht="15.75" thickBot="1" x14ac:dyDescent="0.3">
      <c r="A25" s="28"/>
      <c r="B25" s="55">
        <v>1490</v>
      </c>
      <c r="C25" s="40" t="s">
        <v>48</v>
      </c>
      <c r="D25" t="s">
        <v>35</v>
      </c>
      <c r="E25" s="47">
        <v>1</v>
      </c>
      <c r="F25" s="46"/>
    </row>
    <row r="26" spans="1:6" ht="15" x14ac:dyDescent="0.25">
      <c r="B26" s="55">
        <v>3968</v>
      </c>
      <c r="C26" s="40" t="s">
        <v>48</v>
      </c>
      <c r="D26" t="s">
        <v>35</v>
      </c>
      <c r="E26" s="47">
        <v>1</v>
      </c>
      <c r="F26" s="46"/>
    </row>
    <row r="27" spans="1:6" ht="15" x14ac:dyDescent="0.25">
      <c r="A27" s="38"/>
      <c r="B27" s="55">
        <v>9392</v>
      </c>
      <c r="C27" s="40" t="s">
        <v>48</v>
      </c>
      <c r="D27" t="s">
        <v>35</v>
      </c>
      <c r="E27" s="47">
        <v>1</v>
      </c>
      <c r="F27" s="46"/>
    </row>
    <row r="28" spans="1:6" ht="15" x14ac:dyDescent="0.25">
      <c r="A28" s="38"/>
      <c r="B28" s="55">
        <v>10152</v>
      </c>
      <c r="C28" s="40" t="s">
        <v>48</v>
      </c>
      <c r="D28" t="s">
        <v>35</v>
      </c>
      <c r="E28" s="47">
        <v>1</v>
      </c>
      <c r="F28" s="46"/>
    </row>
    <row r="29" spans="1:6" ht="15" x14ac:dyDescent="0.25">
      <c r="A29" s="38"/>
      <c r="B29" s="55">
        <v>14107</v>
      </c>
      <c r="C29" s="40" t="s">
        <v>48</v>
      </c>
      <c r="D29" t="s">
        <v>35</v>
      </c>
      <c r="E29" s="47">
        <v>1</v>
      </c>
      <c r="F29" s="46"/>
    </row>
    <row r="30" spans="1:6" ht="15" x14ac:dyDescent="0.25">
      <c r="A30" s="38"/>
      <c r="B30" s="55">
        <v>16000</v>
      </c>
      <c r="C30" s="40" t="s">
        <v>48</v>
      </c>
      <c r="D30" t="s">
        <v>35</v>
      </c>
      <c r="E30" s="47">
        <v>1</v>
      </c>
      <c r="F30" s="46"/>
    </row>
    <row r="31" spans="1:6" ht="15" x14ac:dyDescent="0.25">
      <c r="A31" s="38"/>
      <c r="B31" s="55">
        <v>16021</v>
      </c>
      <c r="C31" s="40" t="s">
        <v>48</v>
      </c>
      <c r="D31" t="s">
        <v>35</v>
      </c>
      <c r="E31" s="47">
        <v>1</v>
      </c>
      <c r="F31" s="46"/>
    </row>
    <row r="32" spans="1:6" ht="15" x14ac:dyDescent="0.25">
      <c r="A32" s="38"/>
      <c r="B32" s="48"/>
      <c r="C32" t="s">
        <v>32</v>
      </c>
      <c r="E32" s="41">
        <f>SUM(E25:E31)</f>
        <v>7</v>
      </c>
    </row>
    <row r="33" spans="1:5" x14ac:dyDescent="0.2">
      <c r="A33" s="38"/>
      <c r="B33" s="27"/>
    </row>
    <row r="34" spans="1:5" ht="15.75" thickBot="1" x14ac:dyDescent="0.3">
      <c r="A34" s="38"/>
      <c r="B34" s="48"/>
      <c r="E34" s="47"/>
    </row>
    <row r="35" spans="1:5" ht="13.5" thickBot="1" x14ac:dyDescent="0.25">
      <c r="A35" s="42"/>
      <c r="B35" s="55">
        <v>16000</v>
      </c>
      <c r="C35" s="40" t="s">
        <v>49</v>
      </c>
      <c r="D35" t="s">
        <v>35</v>
      </c>
      <c r="E35" s="47">
        <v>1</v>
      </c>
    </row>
    <row r="36" spans="1:5" x14ac:dyDescent="0.2">
      <c r="A36" s="49"/>
      <c r="B36" s="55">
        <v>16021</v>
      </c>
      <c r="C36" s="40" t="s">
        <v>49</v>
      </c>
      <c r="D36" t="s">
        <v>35</v>
      </c>
      <c r="E36" s="47">
        <v>1</v>
      </c>
    </row>
    <row r="37" spans="1:5" x14ac:dyDescent="0.2">
      <c r="A37" s="49"/>
      <c r="B37" s="39"/>
      <c r="C37" t="s">
        <v>32</v>
      </c>
      <c r="E37" s="41">
        <f>SUM(E35)</f>
        <v>1</v>
      </c>
    </row>
    <row r="38" spans="1:5" ht="13.5" thickBot="1" x14ac:dyDescent="0.25">
      <c r="A38" s="49"/>
      <c r="B38" s="39"/>
      <c r="C38" s="40"/>
      <c r="E38" s="47"/>
    </row>
    <row r="39" spans="1:5" ht="13.5" thickBot="1" x14ac:dyDescent="0.25">
      <c r="A39" s="42"/>
      <c r="B39" s="39">
        <v>4717</v>
      </c>
      <c r="C39" s="40" t="s">
        <v>61</v>
      </c>
      <c r="D39" s="40" t="s">
        <v>2</v>
      </c>
      <c r="E39" s="47">
        <v>1</v>
      </c>
    </row>
    <row r="40" spans="1:5" x14ac:dyDescent="0.2">
      <c r="A40" s="49"/>
      <c r="B40" s="39"/>
      <c r="C40" t="s">
        <v>32</v>
      </c>
      <c r="E40" s="41">
        <f>SUM(E39:E39)</f>
        <v>1</v>
      </c>
    </row>
    <row r="41" spans="1:5" ht="15.75" thickBot="1" x14ac:dyDescent="0.3">
      <c r="A41" s="38"/>
      <c r="B41" s="48"/>
    </row>
    <row r="42" spans="1:5" ht="13.5" thickBot="1" x14ac:dyDescent="0.25">
      <c r="A42" s="28"/>
      <c r="B42" s="39">
        <v>8749</v>
      </c>
      <c r="C42" s="40" t="s">
        <v>67</v>
      </c>
      <c r="D42" s="40" t="s">
        <v>2</v>
      </c>
      <c r="E42">
        <v>1</v>
      </c>
    </row>
    <row r="43" spans="1:5" x14ac:dyDescent="0.2">
      <c r="A43" s="34"/>
      <c r="B43" s="39">
        <v>14950</v>
      </c>
      <c r="C43" s="40" t="s">
        <v>67</v>
      </c>
      <c r="D43" s="40" t="s">
        <v>2</v>
      </c>
      <c r="E43">
        <v>1</v>
      </c>
    </row>
    <row r="44" spans="1:5" x14ac:dyDescent="0.2">
      <c r="A44" s="38"/>
      <c r="B44" s="27"/>
      <c r="C44" t="s">
        <v>32</v>
      </c>
      <c r="E44" s="41">
        <f>SUM(E42:E43)</f>
        <v>2</v>
      </c>
    </row>
    <row r="45" spans="1:5" ht="13.5" thickBot="1" x14ac:dyDescent="0.25">
      <c r="A45" s="38"/>
      <c r="B45" s="27"/>
      <c r="E45" s="47"/>
    </row>
    <row r="46" spans="1:5" ht="13.5" thickBot="1" x14ac:dyDescent="0.25">
      <c r="A46" s="28"/>
      <c r="B46" s="39">
        <v>4717</v>
      </c>
      <c r="C46" t="s">
        <v>50</v>
      </c>
      <c r="D46" s="40" t="s">
        <v>1</v>
      </c>
      <c r="E46" s="47">
        <v>140</v>
      </c>
    </row>
    <row r="47" spans="1:5" x14ac:dyDescent="0.2">
      <c r="A47" s="34"/>
      <c r="B47" s="39">
        <v>8749</v>
      </c>
      <c r="C47" t="s">
        <v>50</v>
      </c>
      <c r="D47" s="40" t="s">
        <v>1</v>
      </c>
      <c r="E47" s="47">
        <v>20</v>
      </c>
    </row>
    <row r="48" spans="1:5" x14ac:dyDescent="0.2">
      <c r="A48" s="34"/>
      <c r="B48" s="39">
        <v>14950</v>
      </c>
      <c r="C48" t="s">
        <v>50</v>
      </c>
      <c r="D48" s="40" t="s">
        <v>1</v>
      </c>
      <c r="E48" s="47">
        <v>20</v>
      </c>
    </row>
    <row r="49" spans="1:5" ht="15" x14ac:dyDescent="0.25">
      <c r="A49" s="38"/>
      <c r="B49" s="48"/>
      <c r="C49" t="s">
        <v>32</v>
      </c>
      <c r="E49" s="41">
        <f>SUM(E46:E48)</f>
        <v>180</v>
      </c>
    </row>
    <row r="50" spans="1:5" ht="13.5" thickBot="1" x14ac:dyDescent="0.25">
      <c r="A50" s="38"/>
      <c r="B50" s="27"/>
    </row>
    <row r="51" spans="1:5" ht="13.5" thickBot="1" x14ac:dyDescent="0.25">
      <c r="A51" s="28"/>
      <c r="B51" s="39">
        <v>31.68</v>
      </c>
      <c r="C51" t="s">
        <v>69</v>
      </c>
      <c r="D51" t="s">
        <v>35</v>
      </c>
      <c r="E51">
        <v>1</v>
      </c>
    </row>
    <row r="52" spans="1:5" x14ac:dyDescent="0.2">
      <c r="A52" s="38"/>
      <c r="B52" s="39">
        <v>1498.1</v>
      </c>
      <c r="C52" t="s">
        <v>69</v>
      </c>
      <c r="D52" t="s">
        <v>35</v>
      </c>
      <c r="E52">
        <v>1</v>
      </c>
    </row>
    <row r="53" spans="1:5" x14ac:dyDescent="0.2">
      <c r="A53" s="38"/>
      <c r="B53" s="39">
        <v>3976.57</v>
      </c>
      <c r="C53" t="s">
        <v>69</v>
      </c>
      <c r="D53" t="s">
        <v>35</v>
      </c>
      <c r="E53">
        <v>1</v>
      </c>
    </row>
    <row r="54" spans="1:5" x14ac:dyDescent="0.2">
      <c r="A54" s="38"/>
      <c r="B54" s="39">
        <v>5169.21</v>
      </c>
      <c r="C54" t="s">
        <v>69</v>
      </c>
      <c r="D54" t="s">
        <v>35</v>
      </c>
      <c r="E54">
        <v>1</v>
      </c>
    </row>
    <row r="55" spans="1:5" x14ac:dyDescent="0.2">
      <c r="A55" s="38"/>
      <c r="B55" s="39">
        <v>7215.61</v>
      </c>
      <c r="C55" t="s">
        <v>69</v>
      </c>
      <c r="D55" t="s">
        <v>35</v>
      </c>
      <c r="E55">
        <v>1</v>
      </c>
    </row>
    <row r="56" spans="1:5" x14ac:dyDescent="0.2">
      <c r="A56" s="38"/>
      <c r="B56" s="39">
        <v>7485.37</v>
      </c>
      <c r="C56" t="s">
        <v>69</v>
      </c>
      <c r="D56" t="s">
        <v>35</v>
      </c>
      <c r="E56">
        <v>1</v>
      </c>
    </row>
    <row r="57" spans="1:5" x14ac:dyDescent="0.2">
      <c r="A57" s="38"/>
      <c r="B57" s="39">
        <v>8331.25</v>
      </c>
      <c r="C57" t="s">
        <v>69</v>
      </c>
      <c r="D57" t="s">
        <v>35</v>
      </c>
      <c r="E57">
        <v>1</v>
      </c>
    </row>
    <row r="58" spans="1:5" x14ac:dyDescent="0.2">
      <c r="A58" s="38"/>
      <c r="B58" s="39">
        <v>9400</v>
      </c>
      <c r="C58" t="s">
        <v>69</v>
      </c>
      <c r="D58" t="s">
        <v>35</v>
      </c>
      <c r="E58">
        <v>1</v>
      </c>
    </row>
    <row r="59" spans="1:5" x14ac:dyDescent="0.2">
      <c r="A59" s="38"/>
      <c r="B59" s="39">
        <v>10160</v>
      </c>
      <c r="C59" t="s">
        <v>69</v>
      </c>
      <c r="D59" t="s">
        <v>35</v>
      </c>
      <c r="E59">
        <v>1</v>
      </c>
    </row>
    <row r="60" spans="1:5" x14ac:dyDescent="0.2">
      <c r="A60" s="38"/>
      <c r="B60" s="39">
        <v>14115</v>
      </c>
      <c r="C60" t="s">
        <v>69</v>
      </c>
      <c r="D60" t="s">
        <v>35</v>
      </c>
      <c r="E60">
        <v>1</v>
      </c>
    </row>
    <row r="61" spans="1:5" x14ac:dyDescent="0.2">
      <c r="A61" s="38"/>
      <c r="B61" s="39">
        <v>16029.13</v>
      </c>
      <c r="C61" t="s">
        <v>69</v>
      </c>
      <c r="D61" t="s">
        <v>35</v>
      </c>
      <c r="E61">
        <v>1</v>
      </c>
    </row>
    <row r="62" spans="1:5" x14ac:dyDescent="0.2">
      <c r="A62" s="38"/>
      <c r="B62" s="39"/>
      <c r="C62" t="s">
        <v>32</v>
      </c>
      <c r="E62" s="41">
        <f>SUM(E51:E61)</f>
        <v>11</v>
      </c>
    </row>
    <row r="63" spans="1:5" x14ac:dyDescent="0.2">
      <c r="A63" s="38"/>
      <c r="B63" s="39"/>
    </row>
    <row r="64" spans="1:5" x14ac:dyDescent="0.2">
      <c r="A64" s="38"/>
      <c r="B64" s="39">
        <v>12334.54</v>
      </c>
      <c r="C64" t="s">
        <v>70</v>
      </c>
      <c r="D64" t="s">
        <v>60</v>
      </c>
      <c r="E64">
        <v>1</v>
      </c>
    </row>
    <row r="65" spans="1:5" x14ac:dyDescent="0.2">
      <c r="A65" s="38"/>
      <c r="B65" s="39">
        <v>12359.54</v>
      </c>
      <c r="C65" t="s">
        <v>70</v>
      </c>
      <c r="D65" t="s">
        <v>60</v>
      </c>
      <c r="E65">
        <v>1</v>
      </c>
    </row>
    <row r="66" spans="1:5" x14ac:dyDescent="0.2">
      <c r="A66" s="38"/>
      <c r="B66" s="39"/>
      <c r="C66" t="s">
        <v>32</v>
      </c>
      <c r="E66" s="41">
        <f>SUM(E64:E65)</f>
        <v>2</v>
      </c>
    </row>
    <row r="67" spans="1:5" x14ac:dyDescent="0.2">
      <c r="A67" s="38"/>
      <c r="B67" s="39"/>
    </row>
    <row r="68" spans="1:5" x14ac:dyDescent="0.2">
      <c r="B68" s="50"/>
      <c r="E68" s="47"/>
    </row>
    <row r="69" spans="1:5" x14ac:dyDescent="0.2">
      <c r="B69" s="50"/>
      <c r="E69" s="40" t="s">
        <v>51</v>
      </c>
    </row>
    <row r="70" spans="1:5" ht="13.5" thickBot="1" x14ac:dyDescent="0.25">
      <c r="B70" s="50"/>
      <c r="C70" s="56" t="s">
        <v>52</v>
      </c>
      <c r="D70" t="s">
        <v>47</v>
      </c>
      <c r="E70" s="36"/>
    </row>
    <row r="71" spans="1:5" ht="13.5" thickBot="1" x14ac:dyDescent="0.25">
      <c r="A71" s="51"/>
      <c r="B71" s="50"/>
      <c r="C71" s="56" t="s">
        <v>53</v>
      </c>
      <c r="D71" t="s">
        <v>47</v>
      </c>
      <c r="E71" s="36"/>
    </row>
    <row r="72" spans="1:5" x14ac:dyDescent="0.2">
      <c r="B72" s="50"/>
      <c r="D72" t="s">
        <v>47</v>
      </c>
      <c r="E72" s="37">
        <f>ROUNDUP(E70+E71,0)</f>
        <v>0</v>
      </c>
    </row>
    <row r="73" spans="1:5" ht="13.5" thickBot="1" x14ac:dyDescent="0.25"/>
    <row r="74" spans="1:5" ht="13.5" thickBot="1" x14ac:dyDescent="0.25">
      <c r="A74" s="42"/>
      <c r="B74" s="50"/>
      <c r="C74" s="29" t="s">
        <v>54</v>
      </c>
      <c r="D74" t="s">
        <v>1</v>
      </c>
      <c r="E74">
        <v>300</v>
      </c>
    </row>
    <row r="75" spans="1:5" ht="13.5" thickBot="1" x14ac:dyDescent="0.25">
      <c r="B75" s="27"/>
    </row>
    <row r="76" spans="1:5" ht="13.5" thickBot="1" x14ac:dyDescent="0.25">
      <c r="A76" s="28"/>
      <c r="B76" s="27"/>
      <c r="C76" s="40" t="s">
        <v>55</v>
      </c>
      <c r="D76" s="47" t="s">
        <v>56</v>
      </c>
      <c r="E76" s="47">
        <v>917</v>
      </c>
    </row>
    <row r="77" spans="1:5" x14ac:dyDescent="0.2">
      <c r="A77" s="34"/>
      <c r="B77" s="27"/>
      <c r="C77" s="40"/>
      <c r="D77" s="47"/>
      <c r="E77" s="47"/>
    </row>
    <row r="78" spans="1:5" x14ac:dyDescent="0.2">
      <c r="A78" s="34"/>
      <c r="B78" s="27"/>
      <c r="C78" s="40"/>
      <c r="D78" s="47"/>
      <c r="E78" s="41">
        <f>E76+E77</f>
        <v>917</v>
      </c>
    </row>
    <row r="79" spans="1:5" ht="13.5" thickBot="1" x14ac:dyDescent="0.25">
      <c r="B79" s="27"/>
    </row>
    <row r="80" spans="1:5" ht="13.5" thickBot="1" x14ac:dyDescent="0.25">
      <c r="A80" s="28"/>
      <c r="B80" s="27"/>
      <c r="C80" s="56" t="s">
        <v>71</v>
      </c>
      <c r="D80" s="47"/>
      <c r="E80" s="41"/>
    </row>
    <row r="81" spans="1:5" x14ac:dyDescent="0.2">
      <c r="B81" s="27"/>
    </row>
    <row r="82" spans="1:5" ht="13.5" thickBot="1" x14ac:dyDescent="0.25">
      <c r="A82" s="38"/>
      <c r="C82" s="44"/>
      <c r="E82" s="47"/>
    </row>
    <row r="83" spans="1:5" ht="13.5" thickBot="1" x14ac:dyDescent="0.25">
      <c r="A83" s="52"/>
      <c r="B83" s="53"/>
      <c r="C83" s="56" t="s">
        <v>57</v>
      </c>
      <c r="D83" t="s">
        <v>1</v>
      </c>
      <c r="E83" s="41">
        <v>25</v>
      </c>
    </row>
    <row r="84" spans="1:5" ht="13.5" thickBot="1" x14ac:dyDescent="0.25"/>
    <row r="85" spans="1:5" ht="13.5" thickBot="1" x14ac:dyDescent="0.25">
      <c r="A85" s="28"/>
      <c r="B85" s="39">
        <v>1602</v>
      </c>
      <c r="C85" s="40" t="s">
        <v>59</v>
      </c>
      <c r="D85" s="40" t="s">
        <v>1</v>
      </c>
      <c r="E85">
        <v>80</v>
      </c>
    </row>
    <row r="86" spans="1:5" x14ac:dyDescent="0.2">
      <c r="A86" s="38"/>
      <c r="B86" s="39">
        <v>9933</v>
      </c>
      <c r="C86" s="40" t="s">
        <v>59</v>
      </c>
      <c r="D86" s="40" t="s">
        <v>1</v>
      </c>
      <c r="E86">
        <v>80</v>
      </c>
    </row>
    <row r="87" spans="1:5" x14ac:dyDescent="0.2">
      <c r="A87" s="38"/>
      <c r="B87" s="39">
        <v>14246</v>
      </c>
      <c r="C87" s="40" t="s">
        <v>59</v>
      </c>
      <c r="D87" s="40" t="s">
        <v>1</v>
      </c>
      <c r="E87">
        <v>60</v>
      </c>
    </row>
    <row r="88" spans="1:5" x14ac:dyDescent="0.2">
      <c r="A88" s="38"/>
      <c r="B88" s="27"/>
      <c r="C88" t="s">
        <v>32</v>
      </c>
      <c r="D88" s="40"/>
      <c r="E88" s="41">
        <f>SUM(E85:E87)</f>
        <v>220</v>
      </c>
    </row>
    <row r="89" spans="1:5" ht="13.5" thickBot="1" x14ac:dyDescent="0.25">
      <c r="A89" s="38"/>
      <c r="B89" s="39"/>
      <c r="C89" s="40"/>
    </row>
    <row r="90" spans="1:5" ht="13.5" thickBot="1" x14ac:dyDescent="0.25">
      <c r="A90" s="42"/>
      <c r="B90" s="57">
        <v>16010</v>
      </c>
      <c r="C90" s="29" t="s">
        <v>72</v>
      </c>
      <c r="D90" s="40" t="s">
        <v>2</v>
      </c>
      <c r="E90">
        <v>1</v>
      </c>
    </row>
    <row r="91" spans="1:5" ht="13.5" thickBot="1" x14ac:dyDescent="0.25"/>
    <row r="92" spans="1:5" ht="13.5" thickBot="1" x14ac:dyDescent="0.25">
      <c r="A92" s="42"/>
      <c r="B92">
        <v>16035</v>
      </c>
      <c r="C92" s="40" t="s">
        <v>73</v>
      </c>
      <c r="D92" s="40" t="s">
        <v>2</v>
      </c>
      <c r="E92">
        <v>1</v>
      </c>
    </row>
  </sheetData>
  <customSheetViews>
    <customSheetView guid="{06C400FA-2F11-4F74-AB3B-20FF5762B33D}">
      <selection activeCell="E5" sqref="E5"/>
      <pageMargins left="0.75" right="0.75" top="1" bottom="1" header="0.5" footer="0.5"/>
      <headerFooter alignWithMargins="0"/>
    </customSheetView>
    <customSheetView guid="{B4621D8F-19F1-4C77-B58E-D047EEF12D14}" state="hidden" topLeftCell="A37">
      <selection activeCell="C28" sqref="C28"/>
      <pageMargins left="0.75" right="0.75" top="1" bottom="1" header="0.5" footer="0.5"/>
      <headerFooter alignWithMargins="0"/>
    </customSheetView>
    <customSheetView guid="{1FB63209-2C94-489F-8707-D59C12A0C69A}" state="hidden" topLeftCell="A37">
      <selection activeCell="C28" sqref="C28"/>
      <pageMargins left="0.75" right="0.75" top="1" bottom="1" header="0.5" footer="0.5"/>
      <headerFooter alignWithMargins="0"/>
    </customSheetView>
    <customSheetView guid="{9BFF95DF-7BF0-40B3-9BC9-3D9CBF38FE7D}" state="hidden" topLeftCell="A37">
      <selection activeCell="C28" sqref="C28"/>
      <pageMargins left="0.75" right="0.75" top="1" bottom="1" header="0.5" footer="0.5"/>
      <headerFooter alignWithMargins="0"/>
    </customSheetView>
    <customSheetView guid="{DB20168D-0209-454C-AE95-923A750BC773}" state="hidden" topLeftCell="A37">
      <selection activeCell="C28" sqref="C28"/>
      <pageMargins left="0.75" right="0.75" top="1" bottom="1" header="0.5" footer="0.5"/>
      <headerFooter alignWithMargins="0"/>
    </customSheetView>
    <customSheetView guid="{2A422E85-F7C1-4C99-A5F8-94F0E0C85346}" state="hidden" topLeftCell="A37">
      <selection activeCell="C28" sqref="C28"/>
      <pageMargins left="0.75" right="0.75" top="1" bottom="1" header="0.5" footer="0.5"/>
      <headerFooter alignWithMargins="0"/>
    </customSheetView>
  </customSheetViews>
  <mergeCells count="1">
    <mergeCell ref="A3:G3"/>
  </mergeCells>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CCD0-8C61-4CBA-AC8A-956FFF11CD1B}">
  <sheetPr>
    <pageSetUpPr fitToPage="1"/>
  </sheetPr>
  <dimension ref="A1:EG52"/>
  <sheetViews>
    <sheetView tabSelected="1" zoomScale="130" zoomScaleNormal="130" zoomScaleSheetLayoutView="100" workbookViewId="0">
      <selection activeCell="G8" sqref="G8"/>
    </sheetView>
  </sheetViews>
  <sheetFormatPr defaultColWidth="9.140625" defaultRowHeight="12.75" x14ac:dyDescent="0.2"/>
  <cols>
    <col min="1" max="1" width="7.140625" style="145" customWidth="1"/>
    <col min="2" max="2" width="52.85546875" style="142" customWidth="1"/>
    <col min="3" max="3" width="6.42578125" style="142" customWidth="1"/>
    <col min="4" max="4" width="8.5703125" style="142" customWidth="1"/>
    <col min="5" max="5" width="11.7109375" style="178" bestFit="1" customWidth="1"/>
    <col min="6" max="6" width="13.5703125" style="178" bestFit="1" customWidth="1"/>
    <col min="7" max="7" width="36.5703125" style="142" customWidth="1"/>
    <col min="8" max="8" width="42.42578125" style="142" hidden="1" customWidth="1"/>
    <col min="9" max="9" width="9.140625" style="142"/>
    <col min="10" max="10" width="15" style="144" customWidth="1"/>
    <col min="11" max="11" width="48" style="143" customWidth="1"/>
    <col min="12" max="12" width="6.5703125" style="143" customWidth="1"/>
    <col min="13" max="13" width="6.7109375" style="143" customWidth="1"/>
    <col min="14" max="15" width="10.7109375" style="143" customWidth="1"/>
    <col min="16" max="16" width="9.140625" style="142"/>
    <col min="17" max="17" width="30.28515625" style="142" customWidth="1"/>
    <col min="18" max="137" width="9.140625" style="142"/>
    <col min="138" max="16384" width="9.140625" style="141"/>
  </cols>
  <sheetData>
    <row r="1" spans="1:137" ht="42" customHeight="1" x14ac:dyDescent="0.2">
      <c r="A1" s="220" t="s">
        <v>138</v>
      </c>
      <c r="B1" s="218"/>
      <c r="C1" s="218"/>
      <c r="D1" s="218"/>
      <c r="E1" s="218"/>
      <c r="F1" s="218"/>
    </row>
    <row r="2" spans="1:137" x14ac:dyDescent="0.2">
      <c r="E2" s="221" t="s">
        <v>139</v>
      </c>
      <c r="F2" s="222">
        <v>44700</v>
      </c>
    </row>
    <row r="3" spans="1:137" s="174" customFormat="1" ht="25.5" x14ac:dyDescent="0.2">
      <c r="A3" s="165" t="s">
        <v>9</v>
      </c>
      <c r="B3" s="164" t="s">
        <v>10</v>
      </c>
      <c r="C3" s="164" t="s">
        <v>11</v>
      </c>
      <c r="D3" s="164" t="s">
        <v>12</v>
      </c>
      <c r="E3" s="179" t="s">
        <v>78</v>
      </c>
      <c r="F3" s="179" t="s">
        <v>13</v>
      </c>
      <c r="G3" s="177"/>
      <c r="H3" s="176" t="s">
        <v>120</v>
      </c>
      <c r="I3" s="175"/>
      <c r="J3" s="144"/>
      <c r="K3" s="143"/>
      <c r="L3" s="143"/>
      <c r="M3" s="143"/>
      <c r="N3" s="143"/>
      <c r="O3" s="143"/>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row>
    <row r="4" spans="1:137" s="156" customFormat="1" ht="13.9" customHeight="1" x14ac:dyDescent="0.2">
      <c r="A4" s="215" t="s">
        <v>6</v>
      </c>
      <c r="B4" s="216"/>
      <c r="C4" s="216"/>
      <c r="D4" s="216"/>
      <c r="E4" s="216"/>
      <c r="F4" s="217"/>
      <c r="G4" s="142"/>
      <c r="H4" s="142"/>
      <c r="I4" s="142"/>
      <c r="J4" s="144"/>
      <c r="K4" s="143"/>
      <c r="L4" s="143"/>
      <c r="M4" s="143"/>
      <c r="N4" s="143"/>
      <c r="O4" s="143"/>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row>
    <row r="5" spans="1:137" s="168" customFormat="1" ht="25.5" x14ac:dyDescent="0.2">
      <c r="A5" s="188" t="s">
        <v>125</v>
      </c>
      <c r="B5" s="110" t="s">
        <v>124</v>
      </c>
      <c r="C5" s="192" t="s">
        <v>1</v>
      </c>
      <c r="D5" s="169">
        <f>D8</f>
        <v>3994</v>
      </c>
      <c r="E5" s="180"/>
      <c r="F5" s="180">
        <f t="shared" ref="F5" si="0">D5*E5</f>
        <v>0</v>
      </c>
      <c r="G5" s="145"/>
      <c r="H5" s="194" t="s">
        <v>119</v>
      </c>
      <c r="I5" s="145"/>
      <c r="J5" s="144"/>
      <c r="K5" s="143"/>
      <c r="L5" s="143"/>
      <c r="M5" s="143"/>
      <c r="N5" s="143"/>
      <c r="O5" s="143"/>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row>
    <row r="6" spans="1:137" s="172" customFormat="1" ht="51" x14ac:dyDescent="0.2">
      <c r="A6" s="188" t="s">
        <v>126</v>
      </c>
      <c r="B6" s="110" t="s">
        <v>74</v>
      </c>
      <c r="C6" s="192" t="s">
        <v>4</v>
      </c>
      <c r="D6" s="190">
        <v>1</v>
      </c>
      <c r="E6" s="189"/>
      <c r="F6" s="189">
        <f>D6*E6</f>
        <v>0</v>
      </c>
      <c r="G6" s="224"/>
      <c r="H6" s="173"/>
      <c r="I6" s="219"/>
      <c r="J6" s="219"/>
      <c r="K6" s="143"/>
      <c r="L6" s="143"/>
      <c r="M6" s="143"/>
      <c r="N6" s="143"/>
      <c r="O6" s="14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row>
    <row r="7" spans="1:137" s="156" customFormat="1" ht="13.9" customHeight="1" x14ac:dyDescent="0.2">
      <c r="A7" s="215" t="s">
        <v>7</v>
      </c>
      <c r="B7" s="216"/>
      <c r="C7" s="216"/>
      <c r="D7" s="216"/>
      <c r="E7" s="216"/>
      <c r="F7" s="217"/>
      <c r="G7" s="142"/>
      <c r="H7" s="142"/>
      <c r="I7" s="142"/>
      <c r="J7" s="144"/>
      <c r="K7" s="143"/>
      <c r="L7" s="143"/>
      <c r="M7" s="143"/>
      <c r="N7" s="143"/>
      <c r="O7" s="143"/>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row>
    <row r="8" spans="1:137" s="156" customFormat="1" ht="63.75" x14ac:dyDescent="0.2">
      <c r="A8" s="188" t="s">
        <v>127</v>
      </c>
      <c r="B8" s="110" t="s">
        <v>149</v>
      </c>
      <c r="C8" s="191" t="s">
        <v>1</v>
      </c>
      <c r="D8" s="171">
        <v>3994</v>
      </c>
      <c r="E8" s="181"/>
      <c r="F8" s="180">
        <f>D8*E8</f>
        <v>0</v>
      </c>
      <c r="G8" s="145"/>
      <c r="H8" s="142"/>
      <c r="I8" s="142"/>
      <c r="J8" s="144"/>
      <c r="K8" s="143"/>
      <c r="L8" s="143"/>
      <c r="M8" s="143"/>
      <c r="N8" s="143"/>
      <c r="O8" s="143"/>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row>
    <row r="9" spans="1:137" s="156" customFormat="1" ht="63.75" x14ac:dyDescent="0.2">
      <c r="A9" s="188"/>
      <c r="B9" s="110" t="s">
        <v>143</v>
      </c>
      <c r="C9" s="191" t="s">
        <v>2</v>
      </c>
      <c r="D9" s="171">
        <v>2</v>
      </c>
      <c r="E9" s="181"/>
      <c r="F9" s="180">
        <f>D9*E9</f>
        <v>0</v>
      </c>
      <c r="G9" s="145"/>
      <c r="H9" s="142"/>
      <c r="I9" s="142"/>
      <c r="J9" s="144"/>
      <c r="K9" s="143"/>
      <c r="L9" s="143"/>
      <c r="M9" s="143"/>
      <c r="N9" s="143"/>
      <c r="O9" s="143"/>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row>
    <row r="10" spans="1:137" s="156" customFormat="1" ht="25.5" x14ac:dyDescent="0.2">
      <c r="A10" s="188" t="s">
        <v>128</v>
      </c>
      <c r="B10" s="110" t="s">
        <v>121</v>
      </c>
      <c r="C10" s="191" t="s">
        <v>1</v>
      </c>
      <c r="D10" s="171">
        <f>G6</f>
        <v>0</v>
      </c>
      <c r="E10" s="181"/>
      <c r="F10" s="180">
        <f t="shared" ref="F10:F12" si="1">D10*E10</f>
        <v>0</v>
      </c>
      <c r="G10" s="145"/>
      <c r="H10" s="142"/>
      <c r="I10" s="142"/>
      <c r="J10" s="144"/>
      <c r="K10" s="143"/>
      <c r="L10" s="143"/>
      <c r="M10" s="143"/>
      <c r="N10" s="143"/>
      <c r="O10" s="143"/>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row>
    <row r="11" spans="1:137" s="156" customFormat="1" x14ac:dyDescent="0.2">
      <c r="A11" s="188" t="s">
        <v>129</v>
      </c>
      <c r="B11" s="110" t="s">
        <v>122</v>
      </c>
      <c r="C11" s="191" t="s">
        <v>1</v>
      </c>
      <c r="D11" s="171">
        <f>D5</f>
        <v>3994</v>
      </c>
      <c r="E11" s="181"/>
      <c r="F11" s="180">
        <f>D11*E11</f>
        <v>0</v>
      </c>
      <c r="G11" s="145"/>
      <c r="H11" s="142"/>
      <c r="I11" s="142"/>
      <c r="J11" s="144"/>
      <c r="K11" s="143"/>
      <c r="L11" s="143"/>
      <c r="M11" s="143"/>
      <c r="N11" s="143"/>
      <c r="O11" s="143"/>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row>
    <row r="12" spans="1:137" s="156" customFormat="1" ht="38.25" x14ac:dyDescent="0.2">
      <c r="A12" s="188" t="s">
        <v>130</v>
      </c>
      <c r="B12" s="110" t="s">
        <v>123</v>
      </c>
      <c r="C12" s="192" t="s">
        <v>92</v>
      </c>
      <c r="D12" s="171">
        <f>(D8*0.1)*5</f>
        <v>1997.0000000000002</v>
      </c>
      <c r="E12" s="181"/>
      <c r="F12" s="180">
        <f t="shared" si="1"/>
        <v>0</v>
      </c>
      <c r="G12" s="145" t="s">
        <v>145</v>
      </c>
      <c r="H12" s="170" t="s">
        <v>118</v>
      </c>
      <c r="I12" s="142"/>
      <c r="J12" s="144"/>
      <c r="K12" s="143"/>
      <c r="L12" s="143"/>
      <c r="M12" s="143"/>
      <c r="N12" s="143"/>
      <c r="O12" s="143"/>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row>
    <row r="13" spans="1:137" s="156" customFormat="1" ht="13.9" customHeight="1" x14ac:dyDescent="0.2">
      <c r="A13" s="215" t="s">
        <v>8</v>
      </c>
      <c r="B13" s="216"/>
      <c r="C13" s="216"/>
      <c r="D13" s="216"/>
      <c r="E13" s="216"/>
      <c r="F13" s="217"/>
      <c r="G13" s="142"/>
      <c r="H13" s="142"/>
      <c r="I13" s="142"/>
      <c r="J13" s="144"/>
      <c r="K13" s="143"/>
      <c r="L13" s="143"/>
      <c r="M13" s="143"/>
      <c r="N13" s="143"/>
      <c r="O13" s="143"/>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row>
    <row r="14" spans="1:137" s="156" customFormat="1" ht="25.5" x14ac:dyDescent="0.2">
      <c r="A14" s="163" t="s">
        <v>131</v>
      </c>
      <c r="B14" s="162" t="s">
        <v>134</v>
      </c>
      <c r="C14" s="161" t="s">
        <v>2</v>
      </c>
      <c r="D14" s="161">
        <v>2</v>
      </c>
      <c r="E14" s="181"/>
      <c r="F14" s="180">
        <f>D14*E14</f>
        <v>0</v>
      </c>
      <c r="G14" s="145" t="s">
        <v>146</v>
      </c>
      <c r="H14" s="142"/>
      <c r="I14" s="142"/>
      <c r="J14" s="144"/>
      <c r="K14" s="143"/>
      <c r="L14" s="143"/>
      <c r="M14" s="143"/>
      <c r="N14" s="143"/>
      <c r="O14" s="143"/>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row>
    <row r="15" spans="1:137" s="156" customFormat="1" ht="66" customHeight="1" x14ac:dyDescent="0.2">
      <c r="A15" s="163" t="s">
        <v>132</v>
      </c>
      <c r="B15" s="167" t="s">
        <v>144</v>
      </c>
      <c r="C15" s="161" t="s">
        <v>2</v>
      </c>
      <c r="D15" s="163">
        <v>4</v>
      </c>
      <c r="E15" s="181"/>
      <c r="F15" s="180">
        <f t="shared" ref="F15" si="2">D15*E15</f>
        <v>0</v>
      </c>
      <c r="G15" s="142" t="s">
        <v>147</v>
      </c>
      <c r="H15" s="170"/>
      <c r="I15" s="142"/>
      <c r="J15" s="144"/>
      <c r="K15" s="143"/>
      <c r="L15" s="143"/>
      <c r="M15" s="143"/>
      <c r="N15" s="143"/>
      <c r="O15" s="143"/>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row>
    <row r="16" spans="1:137" s="156" customFormat="1" ht="13.9" customHeight="1" x14ac:dyDescent="0.2">
      <c r="A16" s="215" t="s">
        <v>117</v>
      </c>
      <c r="B16" s="216"/>
      <c r="C16" s="216"/>
      <c r="D16" s="216"/>
      <c r="E16" s="216"/>
      <c r="F16" s="217"/>
      <c r="G16" s="142" t="s">
        <v>140</v>
      </c>
      <c r="H16" s="142"/>
      <c r="I16" s="142"/>
      <c r="J16" s="144"/>
      <c r="K16" s="143"/>
      <c r="L16" s="143"/>
      <c r="M16" s="143"/>
      <c r="N16" s="143"/>
      <c r="O16" s="143"/>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row>
    <row r="17" spans="1:137" s="156" customFormat="1" ht="63.75" x14ac:dyDescent="0.2">
      <c r="A17" s="163" t="s">
        <v>133</v>
      </c>
      <c r="B17" s="167" t="s">
        <v>137</v>
      </c>
      <c r="C17" s="163" t="s">
        <v>1</v>
      </c>
      <c r="D17" s="163">
        <v>40</v>
      </c>
      <c r="E17" s="181"/>
      <c r="F17" s="180">
        <f>D17*E17</f>
        <v>0</v>
      </c>
      <c r="G17" s="145" t="s">
        <v>148</v>
      </c>
      <c r="H17" s="142"/>
      <c r="I17" s="142"/>
      <c r="J17" s="144"/>
      <c r="K17" s="143"/>
      <c r="L17" s="143"/>
      <c r="M17" s="143"/>
      <c r="N17" s="143"/>
      <c r="O17" s="143"/>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row>
    <row r="18" spans="1:137" s="156" customFormat="1" ht="38.25" x14ac:dyDescent="0.2">
      <c r="A18" s="163" t="s">
        <v>135</v>
      </c>
      <c r="B18" s="167" t="s">
        <v>136</v>
      </c>
      <c r="C18" s="163" t="s">
        <v>4</v>
      </c>
      <c r="D18" s="163">
        <v>1</v>
      </c>
      <c r="E18" s="181"/>
      <c r="F18" s="180">
        <f>D18*E18</f>
        <v>0</v>
      </c>
      <c r="G18" s="145"/>
      <c r="H18" s="142"/>
      <c r="I18" s="142"/>
      <c r="J18" s="144"/>
      <c r="K18" s="143"/>
      <c r="L18" s="143"/>
      <c r="M18" s="143"/>
      <c r="N18" s="143"/>
      <c r="O18" s="143"/>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row>
    <row r="19" spans="1:137" s="157" customFormat="1" x14ac:dyDescent="0.2">
      <c r="A19" s="142"/>
      <c r="B19" s="142"/>
      <c r="C19" s="142"/>
      <c r="D19" s="142"/>
      <c r="E19" s="178"/>
      <c r="F19" s="178"/>
      <c r="G19" s="142"/>
      <c r="H19" s="142"/>
      <c r="I19" s="142"/>
      <c r="J19" s="144"/>
      <c r="K19" s="143"/>
      <c r="L19" s="143"/>
      <c r="M19" s="143"/>
      <c r="N19" s="143"/>
      <c r="O19" s="143"/>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row>
    <row r="20" spans="1:137" s="157" customFormat="1" ht="15" x14ac:dyDescent="0.2">
      <c r="A20" s="159"/>
      <c r="B20" s="166" t="s">
        <v>97</v>
      </c>
      <c r="C20" s="160" t="s">
        <v>98</v>
      </c>
      <c r="D20" s="186"/>
      <c r="E20" s="186"/>
      <c r="F20" s="197">
        <f>F5+F6+F8+F9+F10+F11+F12+F14+F15++F17+F18</f>
        <v>0</v>
      </c>
      <c r="G20" s="187"/>
      <c r="H20" s="142"/>
      <c r="I20" s="142"/>
      <c r="J20" s="144"/>
      <c r="K20" s="143"/>
      <c r="L20" s="143"/>
      <c r="M20" s="143"/>
      <c r="N20" s="143"/>
      <c r="O20" s="143"/>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row>
    <row r="21" spans="1:137" s="156" customFormat="1" ht="15" x14ac:dyDescent="0.2">
      <c r="A21" s="159"/>
      <c r="B21" s="223" t="s">
        <v>141</v>
      </c>
      <c r="C21" s="159"/>
      <c r="D21" s="159"/>
      <c r="E21" s="182"/>
      <c r="F21" s="182">
        <f>F20*0.06</f>
        <v>0</v>
      </c>
      <c r="G21" s="142"/>
      <c r="H21" s="142"/>
      <c r="I21" s="142"/>
      <c r="J21" s="144"/>
      <c r="K21" s="143"/>
      <c r="L21" s="143"/>
      <c r="M21" s="143"/>
      <c r="N21" s="143"/>
      <c r="O21" s="143"/>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row>
    <row r="22" spans="1:137" s="156" customFormat="1" ht="15" x14ac:dyDescent="0.2">
      <c r="A22" s="159"/>
      <c r="B22" s="223" t="s">
        <v>142</v>
      </c>
      <c r="C22" s="159"/>
      <c r="D22" s="159"/>
      <c r="E22" s="182"/>
      <c r="F22" s="182">
        <f>F20+F21</f>
        <v>0</v>
      </c>
      <c r="G22" s="142"/>
      <c r="H22" s="142"/>
      <c r="I22" s="142"/>
      <c r="J22" s="144"/>
      <c r="K22" s="143"/>
      <c r="L22" s="143"/>
      <c r="M22" s="143"/>
      <c r="N22" s="143"/>
      <c r="O22" s="143"/>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row>
    <row r="23" spans="1:137" s="142" customFormat="1" ht="15" x14ac:dyDescent="0.2">
      <c r="B23" s="196"/>
      <c r="E23" s="178"/>
      <c r="F23" s="193"/>
      <c r="J23" s="144"/>
      <c r="K23" s="143"/>
      <c r="L23" s="143"/>
      <c r="M23" s="143"/>
      <c r="N23" s="143"/>
      <c r="O23" s="143"/>
    </row>
    <row r="24" spans="1:137" ht="15" x14ac:dyDescent="0.2">
      <c r="A24" s="142"/>
      <c r="B24" s="196"/>
      <c r="DV24" s="141"/>
      <c r="DW24" s="141"/>
      <c r="DX24" s="141"/>
      <c r="DY24" s="141"/>
      <c r="DZ24" s="141"/>
      <c r="EA24" s="141"/>
      <c r="EB24" s="141"/>
      <c r="EC24" s="141"/>
      <c r="ED24" s="141"/>
      <c r="EE24" s="141"/>
      <c r="EF24" s="141"/>
      <c r="EG24" s="141"/>
    </row>
    <row r="25" spans="1:137" s="142" customFormat="1" x14ac:dyDescent="0.2">
      <c r="E25" s="178"/>
      <c r="F25" s="178"/>
      <c r="J25" s="144"/>
      <c r="K25" s="143"/>
      <c r="L25" s="143"/>
      <c r="M25" s="143"/>
      <c r="N25" s="143"/>
      <c r="O25" s="143"/>
    </row>
    <row r="26" spans="1:137" s="156" customFormat="1" x14ac:dyDescent="0.2">
      <c r="A26" s="142"/>
      <c r="B26" s="195"/>
      <c r="C26" s="142"/>
      <c r="D26" s="142"/>
      <c r="E26" s="178"/>
      <c r="F26" s="178"/>
      <c r="G26" s="142"/>
      <c r="H26" s="145"/>
      <c r="I26" s="142"/>
      <c r="J26" s="144"/>
      <c r="K26" s="143"/>
      <c r="L26" s="143"/>
      <c r="M26" s="143"/>
      <c r="N26" s="143"/>
      <c r="O26" s="143"/>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row>
    <row r="27" spans="1:137" s="156" customFormat="1" x14ac:dyDescent="0.2">
      <c r="A27" s="142"/>
      <c r="B27" s="142"/>
      <c r="C27" s="142"/>
      <c r="D27" s="142"/>
      <c r="E27" s="178"/>
      <c r="F27" s="178"/>
      <c r="G27" s="142"/>
      <c r="H27" s="142"/>
      <c r="I27" s="142"/>
      <c r="J27" s="144"/>
      <c r="K27" s="143"/>
      <c r="L27" s="143"/>
      <c r="M27" s="143"/>
      <c r="N27" s="143"/>
      <c r="O27" s="143"/>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row>
    <row r="28" spans="1:137" s="156" customFormat="1" x14ac:dyDescent="0.2">
      <c r="A28" s="142"/>
      <c r="B28" s="142"/>
      <c r="C28" s="142"/>
      <c r="D28" s="142"/>
      <c r="E28" s="178"/>
      <c r="F28" s="178"/>
      <c r="G28" s="142"/>
      <c r="H28" s="142"/>
      <c r="I28" s="142"/>
      <c r="J28" s="144"/>
      <c r="K28" s="143"/>
      <c r="L28" s="143"/>
      <c r="M28" s="143"/>
      <c r="N28" s="143"/>
      <c r="O28" s="143"/>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row>
    <row r="29" spans="1:137" s="156" customFormat="1" x14ac:dyDescent="0.2">
      <c r="A29" s="142"/>
      <c r="B29" s="142"/>
      <c r="C29" s="142"/>
      <c r="D29" s="142"/>
      <c r="E29" s="178"/>
      <c r="F29" s="178"/>
      <c r="G29" s="142"/>
      <c r="H29" s="142"/>
      <c r="I29" s="142"/>
      <c r="J29" s="144"/>
      <c r="K29" s="143"/>
      <c r="L29" s="143"/>
      <c r="M29" s="143"/>
      <c r="N29" s="143"/>
      <c r="O29" s="143"/>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row>
    <row r="30" spans="1:137" s="156" customFormat="1" x14ac:dyDescent="0.2">
      <c r="A30" s="142"/>
      <c r="B30" s="142"/>
      <c r="C30" s="142"/>
      <c r="D30" s="142"/>
      <c r="E30" s="178"/>
      <c r="F30" s="178"/>
      <c r="G30" s="142"/>
      <c r="H30" s="142"/>
      <c r="I30" s="142"/>
      <c r="J30" s="144"/>
      <c r="K30" s="143"/>
      <c r="L30" s="143"/>
      <c r="M30" s="143"/>
      <c r="N30" s="143"/>
      <c r="O30" s="143"/>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row>
    <row r="31" spans="1:137" s="156" customFormat="1" x14ac:dyDescent="0.2">
      <c r="A31" s="142"/>
      <c r="B31" s="142"/>
      <c r="C31" s="142"/>
      <c r="D31" s="142"/>
      <c r="E31" s="178"/>
      <c r="F31" s="178"/>
      <c r="G31" s="142"/>
      <c r="H31" s="142"/>
      <c r="I31" s="142"/>
      <c r="J31" s="144"/>
      <c r="K31" s="143"/>
      <c r="L31" s="143"/>
      <c r="M31" s="143"/>
      <c r="N31" s="143"/>
      <c r="O31" s="143"/>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row>
    <row r="32" spans="1:137" s="156" customFormat="1" x14ac:dyDescent="0.2">
      <c r="A32" s="155"/>
      <c r="B32" s="155"/>
      <c r="C32" s="155"/>
      <c r="D32" s="155"/>
      <c r="E32" s="183"/>
      <c r="F32" s="183"/>
      <c r="G32" s="142"/>
      <c r="H32" s="142"/>
      <c r="I32" s="142"/>
      <c r="J32" s="144"/>
      <c r="K32" s="143"/>
      <c r="L32" s="143"/>
      <c r="M32" s="143"/>
      <c r="N32" s="143"/>
      <c r="O32" s="143"/>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row>
    <row r="33" spans="1:137" s="156" customFormat="1" x14ac:dyDescent="0.2">
      <c r="A33" s="142"/>
      <c r="B33" s="142"/>
      <c r="C33" s="142"/>
      <c r="D33" s="142"/>
      <c r="E33" s="178"/>
      <c r="F33" s="178"/>
      <c r="G33" s="142"/>
      <c r="H33" s="142"/>
      <c r="I33" s="142"/>
      <c r="J33" s="144"/>
      <c r="K33" s="143"/>
      <c r="L33" s="143"/>
      <c r="M33" s="143"/>
      <c r="N33" s="143"/>
      <c r="O33" s="143"/>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row>
    <row r="34" spans="1:137" ht="12.6" customHeight="1" x14ac:dyDescent="0.2">
      <c r="A34" s="142"/>
    </row>
    <row r="35" spans="1:137" x14ac:dyDescent="0.2">
      <c r="A35" s="142"/>
    </row>
    <row r="36" spans="1:137" x14ac:dyDescent="0.2">
      <c r="A36" s="142"/>
    </row>
    <row r="37" spans="1:137" x14ac:dyDescent="0.2">
      <c r="A37" s="142"/>
    </row>
    <row r="38" spans="1:137" x14ac:dyDescent="0.2">
      <c r="A38" s="142"/>
    </row>
    <row r="39" spans="1:137" x14ac:dyDescent="0.2">
      <c r="A39" s="142"/>
    </row>
    <row r="40" spans="1:137" x14ac:dyDescent="0.2">
      <c r="A40" s="142"/>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row>
    <row r="41" spans="1:137" x14ac:dyDescent="0.2">
      <c r="A41" s="142"/>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row>
    <row r="42" spans="1:137" x14ac:dyDescent="0.2">
      <c r="A42" s="142"/>
    </row>
    <row r="43" spans="1:137" x14ac:dyDescent="0.2">
      <c r="A43" s="142"/>
    </row>
    <row r="44" spans="1:137" x14ac:dyDescent="0.2">
      <c r="A44" s="142"/>
    </row>
    <row r="45" spans="1:137" ht="15" x14ac:dyDescent="0.2">
      <c r="A45" s="154"/>
      <c r="B45" s="148"/>
      <c r="C45" s="148"/>
      <c r="D45" s="148"/>
      <c r="E45" s="184"/>
      <c r="F45" s="184"/>
    </row>
    <row r="46" spans="1:137" ht="15" x14ac:dyDescent="0.2">
      <c r="A46" s="152"/>
      <c r="B46" s="149"/>
      <c r="C46" s="153"/>
      <c r="D46" s="148"/>
      <c r="E46" s="184"/>
      <c r="F46" s="184"/>
    </row>
    <row r="47" spans="1:137" ht="15" x14ac:dyDescent="0.2">
      <c r="A47" s="152"/>
      <c r="B47" s="151"/>
      <c r="C47" s="148"/>
      <c r="D47" s="148"/>
      <c r="E47" s="184"/>
      <c r="F47" s="184"/>
    </row>
    <row r="48" spans="1:137" ht="15" x14ac:dyDescent="0.2">
      <c r="A48" s="152"/>
      <c r="B48" s="151"/>
      <c r="C48" s="148"/>
      <c r="D48" s="148"/>
      <c r="E48" s="184"/>
      <c r="F48" s="184"/>
    </row>
    <row r="49" spans="1:6" ht="15" x14ac:dyDescent="0.2">
      <c r="B49" s="149"/>
      <c r="C49" s="148"/>
      <c r="D49" s="148"/>
      <c r="E49" s="184"/>
      <c r="F49" s="184"/>
    </row>
    <row r="50" spans="1:6" ht="15" x14ac:dyDescent="0.2">
      <c r="A50" s="150"/>
      <c r="B50" s="148"/>
      <c r="C50" s="148"/>
      <c r="D50" s="148"/>
      <c r="E50" s="184"/>
      <c r="F50" s="184"/>
    </row>
    <row r="51" spans="1:6" ht="15" x14ac:dyDescent="0.2">
      <c r="B51" s="149"/>
      <c r="C51" s="148"/>
      <c r="D51" s="148"/>
      <c r="E51" s="184"/>
      <c r="F51" s="184"/>
    </row>
    <row r="52" spans="1:6" x14ac:dyDescent="0.2">
      <c r="A52" s="147"/>
      <c r="B52" s="146"/>
      <c r="C52" s="146"/>
      <c r="D52" s="146"/>
      <c r="E52" s="185"/>
      <c r="F52" s="185"/>
    </row>
  </sheetData>
  <mergeCells count="5">
    <mergeCell ref="A1:F1"/>
    <mergeCell ref="A4:F4"/>
    <mergeCell ref="A7:F7"/>
    <mergeCell ref="A13:F13"/>
    <mergeCell ref="A16:F16"/>
  </mergeCells>
  <phoneticPr fontId="32" type="noConversion"/>
  <pageMargins left="0.7" right="0.7" top="0.5" bottom="0.5" header="0.3" footer="0.3"/>
  <pageSetup scale="9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Bid Form_old</vt:lpstr>
      <vt:lpstr>WJ Quantities</vt:lpstr>
      <vt:lpstr>Bid Form</vt:lpstr>
      <vt:lpstr>'Bid Form_old'!Print_Area</vt:lpstr>
      <vt:lpstr>'Bid Form'!Print_Titles</vt:lpstr>
      <vt:lpstr>'Bid Form_old'!Print_Titles</vt:lpstr>
    </vt:vector>
  </TitlesOfParts>
  <Company>Soudermiller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dc:creator>
  <cp:lastModifiedBy>Ryan M. Biehl</cp:lastModifiedBy>
  <cp:lastPrinted>2018-01-24T20:59:51Z</cp:lastPrinted>
  <dcterms:created xsi:type="dcterms:W3CDTF">2006-12-19T16:26:30Z</dcterms:created>
  <dcterms:modified xsi:type="dcterms:W3CDTF">2022-05-19T21:42:24Z</dcterms:modified>
</cp:coreProperties>
</file>