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brary\PROJECTS TO BID\NTUA Westwater Water System in Blanding UT\60% design submittal\"/>
    </mc:Choice>
  </mc:AlternateContent>
  <xr:revisionPtr revIDLastSave="0" documentId="8_{3D52D4BA-C850-497C-8F8D-F54755623AA8}" xr6:coauthVersionLast="47" xr6:coauthVersionMax="47" xr10:uidLastSave="{00000000-0000-0000-0000-000000000000}"/>
  <bookViews>
    <workbookView xWindow="3576" yWindow="0" windowWidth="33228" windowHeight="16680" xr2:uid="{B8AF8842-EAC1-4EEB-9D27-E765C4FA66BC}"/>
  </bookViews>
  <sheets>
    <sheet name="Schedule of Materials" sheetId="2" r:id="rId1"/>
    <sheet name="Vol Calcs" sheetId="3" r:id="rId2"/>
    <sheet name="By Drawing" sheetId="4" r:id="rId3"/>
  </sheets>
  <definedNames>
    <definedName name="_xlnm.Print_Area" localSheetId="0">'Schedule of Materials'!$B$1:$G$54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4" i="2"/>
  <c r="E19" i="2"/>
  <c r="E18" i="2"/>
  <c r="E16" i="2"/>
  <c r="E14" i="2"/>
  <c r="E13" i="2"/>
  <c r="E12" i="2"/>
  <c r="E11" i="2"/>
  <c r="H14" i="4"/>
  <c r="G14" i="4"/>
  <c r="F14" i="4"/>
  <c r="E14" i="4"/>
  <c r="D14" i="4"/>
  <c r="C14" i="4"/>
  <c r="B14" i="4"/>
  <c r="J14" i="4"/>
  <c r="I14" i="4"/>
  <c r="K14" i="4"/>
  <c r="L14" i="4"/>
  <c r="M14" i="4"/>
  <c r="O3" i="3"/>
  <c r="R3" i="3" l="1"/>
  <c r="S3" i="3" s="1"/>
  <c r="P3" i="3"/>
  <c r="G34" i="2"/>
  <c r="G33" i="2"/>
  <c r="G23" i="2"/>
  <c r="G27" i="2"/>
  <c r="G25" i="2"/>
  <c r="G26" i="2"/>
  <c r="G29" i="2"/>
  <c r="G30" i="2"/>
  <c r="G31" i="2"/>
  <c r="G32" i="2"/>
  <c r="G35" i="2"/>
  <c r="G36" i="2"/>
  <c r="G37" i="2"/>
  <c r="G38" i="2"/>
  <c r="G39" i="2"/>
  <c r="G40" i="2"/>
  <c r="G41" i="2"/>
  <c r="G24" i="2"/>
  <c r="G22" i="2"/>
  <c r="G42" i="2"/>
  <c r="G16" i="2"/>
  <c r="G15" i="2"/>
  <c r="G14" i="2"/>
  <c r="G21" i="2"/>
  <c r="G43" i="2"/>
  <c r="G20" i="2"/>
  <c r="G19" i="2"/>
  <c r="G18" i="2"/>
  <c r="G17" i="2"/>
  <c r="G13" i="2"/>
  <c r="G12" i="2"/>
  <c r="G11" i="2"/>
  <c r="G8" i="2"/>
  <c r="G7" i="2"/>
  <c r="G6" i="2"/>
  <c r="G44" i="2" l="1"/>
  <c r="G46" i="2" s="1"/>
  <c r="T3" i="3"/>
  <c r="U3" i="3" s="1"/>
  <c r="E28" i="2" s="1"/>
  <c r="G28" i="2" s="1"/>
  <c r="G9" i="2"/>
  <c r="G48" i="2" l="1"/>
  <c r="G50" i="2" s="1"/>
  <c r="G52" i="2" s="1"/>
  <c r="G5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10" authorId="0" shapeId="0" xr:uid="{4E2C17B3-212D-43D7-8E46-53D1B93C4E7A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45</t>
        </r>
        <r>
          <rPr>
            <vertAlign val="superscript"/>
            <sz val="9"/>
            <color indexed="81"/>
            <rFont val="Tahoma"/>
            <family val="2"/>
          </rPr>
          <t xml:space="preserve">o </t>
        </r>
        <r>
          <rPr>
            <sz val="9"/>
            <color indexed="81"/>
            <rFont val="Tahoma"/>
            <family val="2"/>
          </rPr>
          <t>Bends not required with Schedule B</t>
        </r>
      </text>
    </comment>
  </commentList>
</comments>
</file>

<file path=xl/sharedStrings.xml><?xml version="1.0" encoding="utf-8"?>
<sst xmlns="http://schemas.openxmlformats.org/spreadsheetml/2006/main" count="157" uniqueCount="126">
  <si>
    <t xml:space="preserve">Schedule Item No. </t>
  </si>
  <si>
    <t>Items Descripton</t>
  </si>
  <si>
    <t xml:space="preserve">Unit </t>
  </si>
  <si>
    <t>Mobilization/Demobilization</t>
  </si>
  <si>
    <t>LS</t>
  </si>
  <si>
    <t>Schedule B</t>
  </si>
  <si>
    <t>LF</t>
  </si>
  <si>
    <t>EA</t>
  </si>
  <si>
    <t>Schedule A</t>
  </si>
  <si>
    <t>Schedule A Total</t>
  </si>
  <si>
    <t xml:space="preserve">Total </t>
  </si>
  <si>
    <t>Sub Total</t>
  </si>
  <si>
    <t>NN BAT (6%)</t>
  </si>
  <si>
    <t>Total with Contingency</t>
  </si>
  <si>
    <t>Contingency (15%)</t>
  </si>
  <si>
    <t>Contract Quantity</t>
  </si>
  <si>
    <t>Contract Unit Price</t>
  </si>
  <si>
    <t>Contract Price</t>
  </si>
  <si>
    <t>8-inch PVC Pipeline C-900 DR-18</t>
  </si>
  <si>
    <t>Bonds and Insurances</t>
  </si>
  <si>
    <t>General Requirements</t>
  </si>
  <si>
    <t>Schedule B Total</t>
  </si>
  <si>
    <t>A1</t>
  </si>
  <si>
    <t>A2</t>
  </si>
  <si>
    <t>A3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</si>
  <si>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</si>
  <si>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</si>
  <si>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</si>
  <si>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</si>
  <si>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</si>
  <si>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</si>
  <si>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</si>
  <si>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</si>
  <si>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</si>
  <si>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</si>
  <si>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</si>
  <si>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</si>
  <si>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</si>
  <si>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</si>
  <si>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</si>
  <si>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</si>
  <si>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Imported Backfill</t>
  </si>
  <si>
    <t>CY</t>
  </si>
  <si>
    <t>60% Estimate</t>
  </si>
  <si>
    <t>8" D.I. 45 Degree Bend</t>
  </si>
  <si>
    <t>B17</t>
  </si>
  <si>
    <t>B18</t>
  </si>
  <si>
    <t>B19</t>
  </si>
  <si>
    <t>B20</t>
  </si>
  <si>
    <t>B21</t>
  </si>
  <si>
    <t>B22</t>
  </si>
  <si>
    <t>B23</t>
  </si>
  <si>
    <t>8" Gate Valve</t>
  </si>
  <si>
    <t>Combination Air Release Valve</t>
  </si>
  <si>
    <t>B24</t>
  </si>
  <si>
    <t>B25</t>
  </si>
  <si>
    <t>B26</t>
  </si>
  <si>
    <t>B27</t>
  </si>
  <si>
    <t>B28</t>
  </si>
  <si>
    <t>8" D.I. Tee</t>
  </si>
  <si>
    <t>B29</t>
  </si>
  <si>
    <t>B30</t>
  </si>
  <si>
    <t>B31</t>
  </si>
  <si>
    <t>HDPE Concrete Anchor Block</t>
  </si>
  <si>
    <r>
      <t>Pipe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</si>
  <si>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Trench Area 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</si>
  <si>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Length (ft)</t>
  </si>
  <si>
    <t>Pipe Size (in)</t>
  </si>
  <si>
    <t>Trench Width (ft)</t>
  </si>
  <si>
    <r>
      <t>Imported Backfill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</si>
  <si>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Imported Backfill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)/ft</t>
    </r>
  </si>
  <si>
    <t>Imported Backfill (CY)</t>
  </si>
  <si>
    <t>Westwater Water System Schedule of Materials</t>
  </si>
  <si>
    <t>Westwater Project Schedule of Materials</t>
  </si>
  <si>
    <t>Mobilization for Westwater Project</t>
  </si>
  <si>
    <t>Westwater Waterline</t>
  </si>
  <si>
    <t>8" D.I. 11.25 Degree Bend</t>
  </si>
  <si>
    <t>8" D.I. 22.5 Degree Bend</t>
  </si>
  <si>
    <t>8" Romac Couplings</t>
  </si>
  <si>
    <t>8" Tee</t>
  </si>
  <si>
    <t>Fire Hydrant and Guard per NTUA Detail WS-12 (including 6" valve, black steel pipe, fire hydrant, etc.)</t>
  </si>
  <si>
    <t>8"x6" D.I. Reducer (for Fire Hydrant connections)</t>
  </si>
  <si>
    <t>8"x8"x6" D.I. Tee (for Fire Hydrant Connections)</t>
  </si>
  <si>
    <t>1" Water Lateral per Detail WS-1 with PRV and Meter (Total 1" water lateral length = 2,520 LF)</t>
  </si>
  <si>
    <t>2" Mainline Tap for services in excess of 200' Per WS-3 (160 LF 2-inch PVC)</t>
  </si>
  <si>
    <t>2"x1" Reducer</t>
  </si>
  <si>
    <t>Connect to existing 8-inch pipeline</t>
  </si>
  <si>
    <t>Connect to existing pipe to home</t>
  </si>
  <si>
    <t>Remove Existing Cistern and provide fill material at 95% Compaction</t>
  </si>
  <si>
    <t>Plug and Stub 1" Water Later for Future Connection</t>
  </si>
  <si>
    <t>1 Wash Crossing (Directional Drill - 790+ LF) 8" HDPE 4710 DR11</t>
  </si>
  <si>
    <t>Directional Drill Under Archeological Site (290+ LF) 8" HDPE 4710 DR11</t>
  </si>
  <si>
    <t>Directional Drill Under Archeological Site (460+ LF) 8" HDPE 4710 DR11</t>
  </si>
  <si>
    <t>8" HDPE 4710 DR11</t>
  </si>
  <si>
    <t>Residential Road Crossing (STA 106+97.30 to STA 107+51.30)</t>
  </si>
  <si>
    <t>Sheet</t>
  </si>
  <si>
    <t>FH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</si>
  <si>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</si>
  <si>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</si>
  <si>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</si>
  <si>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</si>
  <si>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</si>
  <si>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</si>
  <si>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</si>
  <si>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</si>
  <si>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</si>
  <si>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</si>
  <si>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</si>
  <si>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</si>
  <si>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Total =</t>
  </si>
  <si>
    <t>8" 11.25 Degree Bend</t>
  </si>
  <si>
    <t>8" 22.5 Degree Bend</t>
  </si>
  <si>
    <t>8" 45 Degree Bend</t>
  </si>
  <si>
    <t>8" 90 Degree Bend</t>
  </si>
  <si>
    <t>CAV</t>
  </si>
  <si>
    <t>8"x6" Tee</t>
  </si>
  <si>
    <t>Stub and Plug Lateral</t>
  </si>
  <si>
    <t>Remove Existing Cistern</t>
  </si>
  <si>
    <t>8"x6" Reducer</t>
  </si>
  <si>
    <t>Residential Road Crossing (STA 122+67.55 to STA 123+05.55)</t>
  </si>
  <si>
    <t>Residential Road Crossing (STA 131+84.88 to STA 132+31.88)</t>
  </si>
  <si>
    <t>Residential Road Crossing (STA 302+05.93 to STA 302+42.37)</t>
  </si>
  <si>
    <t>Another valve needs to be added to the east side of the casing</t>
  </si>
  <si>
    <t>8" 22.5 Degree HDPE Bend</t>
  </si>
  <si>
    <t>8" 90 Degree HDPE Bend</t>
  </si>
  <si>
    <t>Residential Road Crossing (STA 400+10.00 to STA 400+50.00)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</si>
</sst>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2" xfId="0" applyFont="1" applyFill="1" applyBorder="1"/>
    <xf numFmtId="0" fontId="4" fillId="2" borderId="3" xfId="0" applyFont="1" applyFill="1" applyBorder="1"/>
    <xf numFmtId="44" fontId="4" fillId="2" borderId="3" xfId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44" fontId="2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4" xfId="0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2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926E-947E-4588-9D96-ECBA169A098C}">
  <dimension ref="B1:G54"/>
  <sheetViews>
    <sheetView tabSelected="1" workbookViewId="0">
      <selection activeCell="C2" sqref="C2"/>
    </sheetView>
  </sheetViews>
  <sheetFormatPr defaultRowHeight="14.4" x14ac:dyDescent="0.3"/>
  <cols>
    <col min="2" max="2" width="21.88671875" customWidth="1"/>
    <col min="3" max="3" width="42.109375" customWidth="1"/>
    <col min="4" max="4" width="15.44140625" customWidth="1"/>
    <col min="5" max="5" width="8.5546875" customWidth="1"/>
    <col min="6" max="6" width="15" customWidth="1"/>
    <col min="7" max="7" width="15.88671875" customWidth="1"/>
  </cols>
  <sheetData>
    <row r="1" spans="2:7" x14ac:dyDescent="0.3">
      <c r="B1" s="17" t="s">
        <v>72</v>
      </c>
      <c r="F1" s="17" t="s">
        <v>43</v>
      </c>
    </row>
    <row r="3" spans="2:7" ht="15.6" x14ac:dyDescent="0.3">
      <c r="B3" s="1" t="s">
        <v>73</v>
      </c>
      <c r="C3" s="2"/>
      <c r="D3" s="3"/>
      <c r="E3" s="3"/>
      <c r="F3" s="4"/>
      <c r="G3" s="15"/>
    </row>
    <row r="4" spans="2:7" ht="28.8" x14ac:dyDescent="0.3">
      <c r="B4" s="28" t="s">
        <v>0</v>
      </c>
      <c r="C4" s="28" t="s">
        <v>1</v>
      </c>
      <c r="D4" s="28" t="s">
        <v>2</v>
      </c>
      <c r="E4" s="6" t="s">
        <v>15</v>
      </c>
      <c r="F4" s="6" t="s">
        <v>16</v>
      </c>
      <c r="G4" s="6" t="s">
        <v>17</v>
      </c>
    </row>
    <row r="5" spans="2:7" ht="15.6" x14ac:dyDescent="0.3">
      <c r="B5" s="15" t="s">
        <v>8</v>
      </c>
      <c r="C5" s="19" t="s">
        <v>74</v>
      </c>
      <c r="D5" s="8"/>
      <c r="E5" s="8"/>
      <c r="F5" s="9"/>
      <c r="G5" s="15"/>
    </row>
    <row r="6" spans="2:7" x14ac:dyDescent="0.3">
      <c r="B6" s="11" t="s">
        <v>22</v>
      </c>
      <c r="C6" s="10" t="s">
        <v>3</v>
      </c>
      <c r="D6" s="11" t="s">
        <v>4</v>
      </c>
      <c r="E6" s="11">
        <v>1</v>
      </c>
      <c r="F6" s="12"/>
      <c r="G6" s="13">
        <f>+F6*E6</f>
        <v>0</v>
      </c>
    </row>
    <row r="7" spans="2:7" x14ac:dyDescent="0.3">
      <c r="B7" s="11" t="s">
        <v>23</v>
      </c>
      <c r="C7" s="10" t="s">
        <v>19</v>
      </c>
      <c r="D7" s="11" t="s">
        <v>4</v>
      </c>
      <c r="E7" s="11">
        <v>1</v>
      </c>
      <c r="F7" s="12"/>
      <c r="G7" s="13">
        <f t="shared" ref="G7:G8" si="0">+F7*E7</f>
        <v>0</v>
      </c>
    </row>
    <row r="8" spans="2:7" x14ac:dyDescent="0.3">
      <c r="B8" s="11" t="s">
        <v>24</v>
      </c>
      <c r="C8" s="10" t="s">
        <v>20</v>
      </c>
      <c r="D8" s="11" t="s">
        <v>4</v>
      </c>
      <c r="E8" s="11">
        <v>1</v>
      </c>
      <c r="F8" s="12"/>
      <c r="G8" s="13">
        <f t="shared" si="0"/>
        <v>0</v>
      </c>
    </row>
    <row r="9" spans="2:7" x14ac:dyDescent="0.3">
      <c r="B9" s="11"/>
      <c r="C9" s="16" t="s">
        <v>9</v>
      </c>
      <c r="D9" s="11"/>
      <c r="E9" s="11"/>
      <c r="F9" s="12"/>
      <c r="G9" s="14">
        <f>SUM(G6:G8)</f>
        <v>0</v>
      </c>
    </row>
    <row r="10" spans="2:7" ht="15.6" x14ac:dyDescent="0.3">
      <c r="B10" s="15" t="s">
        <v>5</v>
      </c>
      <c r="C10" s="7" t="s">
        <v>75</v>
      </c>
      <c r="D10" s="15"/>
      <c r="E10" s="15"/>
      <c r="F10" s="15"/>
      <c r="G10" s="15"/>
    </row>
    <row r="11" spans="2:7" x14ac:dyDescent="0.3">
      <c r="B11" s="11" t="s">
        <v>25</v>
      </c>
      <c r="C11" s="18" t="s">
        <v>52</v>
      </c>
      <c r="D11" s="11" t="s">
        <v>7</v>
      </c>
      <c r="E11" s="11">
        <f>'By Drawing'!C14</f>
        <v>12</v>
      </c>
      <c r="F11" s="12"/>
      <c r="G11" s="13">
        <f t="shared" ref="G11:G43" si="1">+F11*E11</f>
        <v>0</v>
      </c>
    </row>
    <row r="12" spans="2:7" x14ac:dyDescent="0.3">
      <c r="B12" s="11" t="s">
        <v>26</v>
      </c>
      <c r="C12" s="10" t="s">
        <v>76</v>
      </c>
      <c r="D12" s="11" t="s">
        <v>7</v>
      </c>
      <c r="E12" s="11">
        <f>'By Drawing'!D14</f>
        <v>10</v>
      </c>
      <c r="F12" s="12"/>
      <c r="G12" s="13">
        <f t="shared" si="1"/>
        <v>0</v>
      </c>
    </row>
    <row r="13" spans="2:7" x14ac:dyDescent="0.3">
      <c r="B13" s="11" t="s">
        <v>27</v>
      </c>
      <c r="C13" s="10" t="s">
        <v>77</v>
      </c>
      <c r="D13" s="11" t="s">
        <v>7</v>
      </c>
      <c r="E13" s="11">
        <f>'By Drawing'!E14</f>
        <v>5</v>
      </c>
      <c r="F13" s="12"/>
      <c r="G13" s="13">
        <f t="shared" si="1"/>
        <v>0</v>
      </c>
    </row>
    <row r="14" spans="2:7" x14ac:dyDescent="0.3">
      <c r="B14" s="11" t="s">
        <v>28</v>
      </c>
      <c r="C14" s="10" t="s">
        <v>44</v>
      </c>
      <c r="D14" s="11" t="s">
        <v>7</v>
      </c>
      <c r="E14" s="11">
        <f>'By Drawing'!F14</f>
        <v>3</v>
      </c>
      <c r="F14" s="12"/>
      <c r="G14" s="13">
        <f t="shared" si="1"/>
        <v>0</v>
      </c>
    </row>
    <row r="15" spans="2:7" x14ac:dyDescent="0.3">
      <c r="B15" s="11" t="s">
        <v>29</v>
      </c>
      <c r="C15" s="10" t="s">
        <v>78</v>
      </c>
      <c r="D15" s="11" t="s">
        <v>7</v>
      </c>
      <c r="E15" s="11">
        <v>4</v>
      </c>
      <c r="F15" s="12"/>
      <c r="G15" s="13">
        <f t="shared" si="1"/>
        <v>0</v>
      </c>
    </row>
    <row r="16" spans="2:7" x14ac:dyDescent="0.3">
      <c r="B16" s="11" t="s">
        <v>30</v>
      </c>
      <c r="C16" s="10" t="s">
        <v>59</v>
      </c>
      <c r="D16" s="11" t="s">
        <v>7</v>
      </c>
      <c r="E16" s="11">
        <f>'By Drawing'!J14</f>
        <v>3</v>
      </c>
      <c r="F16" s="12"/>
      <c r="G16" s="13">
        <f t="shared" si="1"/>
        <v>0</v>
      </c>
    </row>
    <row r="17" spans="2:7" x14ac:dyDescent="0.3">
      <c r="B17" s="11" t="s">
        <v>31</v>
      </c>
      <c r="C17" s="18" t="s">
        <v>81</v>
      </c>
      <c r="D17" s="11" t="s">
        <v>7</v>
      </c>
      <c r="E17" s="11">
        <v>2</v>
      </c>
      <c r="F17" s="12"/>
      <c r="G17" s="13">
        <f t="shared" si="1"/>
        <v>0</v>
      </c>
    </row>
    <row r="18" spans="2:7" x14ac:dyDescent="0.3">
      <c r="B18" s="11" t="s">
        <v>32</v>
      </c>
      <c r="C18" s="10" t="s">
        <v>82</v>
      </c>
      <c r="D18" s="11" t="s">
        <v>7</v>
      </c>
      <c r="E18" s="11">
        <f>'By Drawing'!I14</f>
        <v>12</v>
      </c>
      <c r="F18" s="12"/>
      <c r="G18" s="13">
        <f t="shared" si="1"/>
        <v>0</v>
      </c>
    </row>
    <row r="19" spans="2:7" ht="43.2" x14ac:dyDescent="0.3">
      <c r="B19" s="11" t="s">
        <v>33</v>
      </c>
      <c r="C19" s="18" t="s">
        <v>80</v>
      </c>
      <c r="D19" s="11" t="s">
        <v>7</v>
      </c>
      <c r="E19" s="11">
        <f>'By Drawing'!B14</f>
        <v>14</v>
      </c>
      <c r="F19" s="12"/>
      <c r="G19" s="13">
        <f t="shared" si="1"/>
        <v>0</v>
      </c>
    </row>
    <row r="20" spans="2:7" ht="28.8" x14ac:dyDescent="0.3">
      <c r="B20" s="11" t="s">
        <v>34</v>
      </c>
      <c r="C20" s="18" t="s">
        <v>83</v>
      </c>
      <c r="D20" s="11" t="s">
        <v>7</v>
      </c>
      <c r="E20" s="11">
        <v>29</v>
      </c>
      <c r="F20" s="12"/>
      <c r="G20" s="13">
        <f t="shared" si="1"/>
        <v>0</v>
      </c>
    </row>
    <row r="21" spans="2:7" ht="28.8" x14ac:dyDescent="0.3">
      <c r="B21" s="11" t="s">
        <v>35</v>
      </c>
      <c r="C21" s="18" t="s">
        <v>84</v>
      </c>
      <c r="D21" s="11" t="s">
        <v>7</v>
      </c>
      <c r="E21" s="11">
        <v>2</v>
      </c>
      <c r="F21" s="12"/>
      <c r="G21" s="13">
        <f t="shared" si="1"/>
        <v>0</v>
      </c>
    </row>
    <row r="22" spans="2:7" x14ac:dyDescent="0.3">
      <c r="B22" s="11" t="s">
        <v>36</v>
      </c>
      <c r="C22" s="10" t="s">
        <v>85</v>
      </c>
      <c r="D22" s="11" t="s">
        <v>7</v>
      </c>
      <c r="E22" s="11">
        <v>2</v>
      </c>
      <c r="F22" s="12"/>
      <c r="G22" s="13">
        <f t="shared" si="1"/>
        <v>0</v>
      </c>
    </row>
    <row r="23" spans="2:7" x14ac:dyDescent="0.3">
      <c r="B23" s="11" t="s">
        <v>37</v>
      </c>
      <c r="C23" s="10" t="s">
        <v>86</v>
      </c>
      <c r="D23" s="11" t="s">
        <v>7</v>
      </c>
      <c r="E23" s="11">
        <v>1</v>
      </c>
      <c r="F23" s="12"/>
      <c r="G23" s="13">
        <f t="shared" si="1"/>
        <v>0</v>
      </c>
    </row>
    <row r="24" spans="2:7" x14ac:dyDescent="0.3">
      <c r="B24" s="11" t="s">
        <v>38</v>
      </c>
      <c r="C24" s="10" t="s">
        <v>87</v>
      </c>
      <c r="D24" s="11" t="s">
        <v>7</v>
      </c>
      <c r="E24" s="11">
        <f>'By Drawing'!M14</f>
        <v>18</v>
      </c>
      <c r="F24" s="12"/>
      <c r="G24" s="13">
        <f t="shared" si="1"/>
        <v>0</v>
      </c>
    </row>
    <row r="25" spans="2:7" ht="28.8" x14ac:dyDescent="0.3">
      <c r="B25" s="11" t="s">
        <v>39</v>
      </c>
      <c r="C25" s="18" t="s">
        <v>88</v>
      </c>
      <c r="D25" s="11" t="s">
        <v>7</v>
      </c>
      <c r="E25" s="11">
        <f>'By Drawing'!M14</f>
        <v>18</v>
      </c>
      <c r="F25" s="12"/>
      <c r="G25" s="13">
        <f t="shared" si="1"/>
        <v>0</v>
      </c>
    </row>
    <row r="26" spans="2:7" ht="28.8" x14ac:dyDescent="0.3">
      <c r="B26" s="11" t="s">
        <v>40</v>
      </c>
      <c r="C26" s="18" t="s">
        <v>89</v>
      </c>
      <c r="D26" s="11" t="s">
        <v>7</v>
      </c>
      <c r="E26" s="11">
        <v>11</v>
      </c>
      <c r="F26" s="12"/>
      <c r="G26" s="13">
        <f t="shared" si="1"/>
        <v>0</v>
      </c>
    </row>
    <row r="27" spans="2:7" x14ac:dyDescent="0.3">
      <c r="B27" s="11" t="s">
        <v>45</v>
      </c>
      <c r="C27" s="10" t="s">
        <v>18</v>
      </c>
      <c r="D27" s="11" t="s">
        <v>6</v>
      </c>
      <c r="E27" s="11">
        <v>6660</v>
      </c>
      <c r="F27" s="12"/>
      <c r="G27" s="13">
        <f t="shared" si="1"/>
        <v>0</v>
      </c>
    </row>
    <row r="28" spans="2:7" x14ac:dyDescent="0.3">
      <c r="B28" s="11" t="s">
        <v>46</v>
      </c>
      <c r="C28" s="10" t="s">
        <v>41</v>
      </c>
      <c r="D28" s="11" t="s">
        <v>42</v>
      </c>
      <c r="E28" s="29">
        <f>+'Vol Calcs'!U3</f>
        <v>982.78597912383532</v>
      </c>
      <c r="F28" s="12"/>
      <c r="G28" s="13">
        <f t="shared" si="1"/>
        <v>0</v>
      </c>
    </row>
    <row r="29" spans="2:7" x14ac:dyDescent="0.3">
      <c r="B29" s="11" t="s">
        <v>47</v>
      </c>
      <c r="C29" s="18" t="s">
        <v>53</v>
      </c>
      <c r="D29" s="11" t="s">
        <v>7</v>
      </c>
      <c r="E29" s="11">
        <v>1</v>
      </c>
      <c r="F29" s="12"/>
      <c r="G29" s="13">
        <f t="shared" si="1"/>
        <v>0</v>
      </c>
    </row>
    <row r="30" spans="2:7" ht="28.8" x14ac:dyDescent="0.3">
      <c r="B30" s="11" t="s">
        <v>48</v>
      </c>
      <c r="C30" s="18" t="s">
        <v>90</v>
      </c>
      <c r="D30" s="11" t="s">
        <v>4</v>
      </c>
      <c r="E30" s="11">
        <v>1</v>
      </c>
      <c r="F30" s="12"/>
      <c r="G30" s="13">
        <f t="shared" si="1"/>
        <v>0</v>
      </c>
    </row>
    <row r="31" spans="2:7" ht="28.8" x14ac:dyDescent="0.3">
      <c r="B31" s="11" t="s">
        <v>49</v>
      </c>
      <c r="C31" s="18" t="s">
        <v>91</v>
      </c>
      <c r="D31" s="11" t="s">
        <v>4</v>
      </c>
      <c r="E31" s="11">
        <v>1</v>
      </c>
      <c r="F31" s="12"/>
      <c r="G31" s="13">
        <f t="shared" si="1"/>
        <v>0</v>
      </c>
    </row>
    <row r="32" spans="2:7" ht="28.8" x14ac:dyDescent="0.3">
      <c r="B32" s="11" t="s">
        <v>50</v>
      </c>
      <c r="C32" s="18" t="s">
        <v>92</v>
      </c>
      <c r="D32" s="11" t="s">
        <v>4</v>
      </c>
      <c r="E32" s="11">
        <v>1</v>
      </c>
      <c r="F32" s="12"/>
      <c r="G32" s="13">
        <f t="shared" si="1"/>
        <v>0</v>
      </c>
    </row>
    <row r="33" spans="2:7" x14ac:dyDescent="0.3">
      <c r="B33" s="11" t="s">
        <v>51</v>
      </c>
      <c r="C33" s="10" t="s">
        <v>93</v>
      </c>
      <c r="D33" s="11" t="s">
        <v>6</v>
      </c>
      <c r="E33" s="11">
        <v>50</v>
      </c>
      <c r="F33" s="12"/>
      <c r="G33" s="13">
        <f t="shared" si="1"/>
        <v>0</v>
      </c>
    </row>
    <row r="34" spans="2:7" x14ac:dyDescent="0.3">
      <c r="B34" s="11" t="s">
        <v>54</v>
      </c>
      <c r="C34" s="18" t="s">
        <v>63</v>
      </c>
      <c r="D34" s="11" t="s">
        <v>7</v>
      </c>
      <c r="E34" s="11">
        <v>2</v>
      </c>
      <c r="F34" s="12"/>
      <c r="G34" s="13">
        <f t="shared" si="1"/>
        <v>0</v>
      </c>
    </row>
    <row r="35" spans="2:7" ht="28.8" x14ac:dyDescent="0.3">
      <c r="B35" s="11" t="s">
        <v>55</v>
      </c>
      <c r="C35" s="18" t="s">
        <v>94</v>
      </c>
      <c r="D35" s="11" t="s">
        <v>6</v>
      </c>
      <c r="E35" s="11">
        <v>54</v>
      </c>
      <c r="F35" s="12"/>
      <c r="G35" s="13">
        <f t="shared" si="1"/>
        <v>0</v>
      </c>
    </row>
    <row r="36" spans="2:7" ht="28.8" x14ac:dyDescent="0.3">
      <c r="B36" s="11" t="s">
        <v>56</v>
      </c>
      <c r="C36" s="18" t="s">
        <v>119</v>
      </c>
      <c r="D36" s="11" t="s">
        <v>6</v>
      </c>
      <c r="E36" s="11">
        <v>38</v>
      </c>
      <c r="F36" s="12"/>
      <c r="G36" s="13">
        <f t="shared" si="1"/>
        <v>0</v>
      </c>
    </row>
    <row r="37" spans="2:7" ht="28.8" x14ac:dyDescent="0.3">
      <c r="B37" s="11" t="s">
        <v>57</v>
      </c>
      <c r="C37" s="18" t="s">
        <v>120</v>
      </c>
      <c r="D37" s="11" t="s">
        <v>6</v>
      </c>
      <c r="E37" s="11">
        <v>47</v>
      </c>
      <c r="F37" s="12"/>
      <c r="G37" s="13">
        <f t="shared" si="1"/>
        <v>0</v>
      </c>
    </row>
    <row r="38" spans="2:7" ht="28.8" x14ac:dyDescent="0.3">
      <c r="B38" s="11" t="s">
        <v>58</v>
      </c>
      <c r="C38" s="18" t="s">
        <v>121</v>
      </c>
      <c r="D38" s="11" t="s">
        <v>6</v>
      </c>
      <c r="E38" s="11">
        <v>37</v>
      </c>
      <c r="F38" s="12"/>
      <c r="G38" s="13">
        <f t="shared" si="1"/>
        <v>0</v>
      </c>
    </row>
    <row r="39" spans="2:7" ht="28.8" x14ac:dyDescent="0.3">
      <c r="B39" s="11" t="s">
        <v>60</v>
      </c>
      <c r="C39" s="18" t="s">
        <v>125</v>
      </c>
      <c r="D39" s="11" t="s">
        <v>6</v>
      </c>
      <c r="E39" s="11">
        <v>40</v>
      </c>
      <c r="F39" s="12"/>
      <c r="G39" s="13">
        <f t="shared" si="1"/>
        <v>0</v>
      </c>
    </row>
    <row r="40" spans="2:7" x14ac:dyDescent="0.3">
      <c r="B40" s="11" t="s">
        <v>61</v>
      </c>
      <c r="C40" s="10" t="s">
        <v>123</v>
      </c>
      <c r="D40" s="11" t="s">
        <v>7</v>
      </c>
      <c r="E40" s="11">
        <v>1</v>
      </c>
      <c r="F40" s="12"/>
      <c r="G40" s="13">
        <f t="shared" si="1"/>
        <v>0</v>
      </c>
    </row>
    <row r="41" spans="2:7" x14ac:dyDescent="0.3">
      <c r="B41" s="11" t="s">
        <v>62</v>
      </c>
      <c r="C41" s="18" t="s">
        <v>124</v>
      </c>
      <c r="D41" s="11" t="s">
        <v>7</v>
      </c>
      <c r="E41" s="11">
        <v>1</v>
      </c>
      <c r="F41" s="12"/>
      <c r="G41" s="13">
        <f t="shared" si="1"/>
        <v>0</v>
      </c>
    </row>
    <row r="42" spans="2:7" x14ac:dyDescent="0.3">
      <c r="B42" s="11"/>
      <c r="C42" s="18"/>
      <c r="D42" s="11"/>
      <c r="E42" s="11"/>
      <c r="F42" s="12"/>
      <c r="G42" s="13">
        <f t="shared" si="1"/>
        <v>0</v>
      </c>
    </row>
    <row r="43" spans="2:7" x14ac:dyDescent="0.3">
      <c r="B43" s="11"/>
      <c r="C43" s="10"/>
      <c r="D43" s="11"/>
      <c r="E43" s="11"/>
      <c r="F43" s="12"/>
      <c r="G43" s="13">
        <f t="shared" si="1"/>
        <v>0</v>
      </c>
    </row>
    <row r="44" spans="2:7" x14ac:dyDescent="0.3">
      <c r="B44" s="11"/>
      <c r="C44" s="16" t="s">
        <v>21</v>
      </c>
      <c r="D44" s="11"/>
      <c r="E44" s="11"/>
      <c r="F44" s="12"/>
      <c r="G44" s="14">
        <f>SUM(G11:G43)</f>
        <v>0</v>
      </c>
    </row>
    <row r="45" spans="2:7" x14ac:dyDescent="0.3">
      <c r="F45" s="10"/>
      <c r="G45" s="10"/>
    </row>
    <row r="46" spans="2:7" x14ac:dyDescent="0.3">
      <c r="F46" s="5" t="s">
        <v>11</v>
      </c>
      <c r="G46" s="14">
        <f>G44+G9</f>
        <v>0</v>
      </c>
    </row>
    <row r="47" spans="2:7" x14ac:dyDescent="0.3">
      <c r="F47" s="10"/>
      <c r="G47" s="10"/>
    </row>
    <row r="48" spans="2:7" x14ac:dyDescent="0.3">
      <c r="F48" s="5" t="s">
        <v>12</v>
      </c>
      <c r="G48" s="30">
        <f>+G46*0.06</f>
        <v>0</v>
      </c>
    </row>
    <row r="49" spans="6:7" x14ac:dyDescent="0.3">
      <c r="F49" s="10"/>
      <c r="G49" s="10"/>
    </row>
    <row r="50" spans="6:7" x14ac:dyDescent="0.3">
      <c r="F50" s="5" t="s">
        <v>10</v>
      </c>
      <c r="G50" s="14">
        <f>SUM(G46:G49)</f>
        <v>0</v>
      </c>
    </row>
    <row r="51" spans="6:7" x14ac:dyDescent="0.3">
      <c r="F51" s="10"/>
      <c r="G51" s="10"/>
    </row>
    <row r="52" spans="6:7" x14ac:dyDescent="0.3">
      <c r="F52" s="5" t="s">
        <v>14</v>
      </c>
      <c r="G52" s="30">
        <f>+G50*0.15</f>
        <v>0</v>
      </c>
    </row>
    <row r="53" spans="6:7" x14ac:dyDescent="0.3">
      <c r="F53" s="10"/>
      <c r="G53" s="10"/>
    </row>
    <row r="54" spans="6:7" x14ac:dyDescent="0.3">
      <c r="F54" s="5" t="s">
        <v>13</v>
      </c>
      <c r="G54" s="14">
        <f>+G50+G52</f>
        <v>0</v>
      </c>
    </row>
  </sheetData>
  <phoneticPr fontId="9" type="noConversion"/>
  <pageMargins left="0.7" right="0.7" top="0.75" bottom="0.75" header="0.3" footer="0.3"/>
  <pageSetup paperSiz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86BD-7378-4EF1-9824-AE78B4412628}">
  <dimension ref="C2:U10"/>
  <sheetViews>
    <sheetView workbookViewId="0">
      <selection activeCell="G17" sqref="G17"/>
    </sheetView>
  </sheetViews>
  <sheetFormatPr defaultRowHeight="14.4" x14ac:dyDescent="0.3"/>
  <cols>
    <col min="18" max="18" width="9.5546875" customWidth="1"/>
    <col min="19" max="19" width="11.44140625" customWidth="1"/>
  </cols>
  <sheetData>
    <row r="2" spans="3:21" ht="45.6" thickBot="1" x14ac:dyDescent="0.35">
      <c r="N2" s="22" t="s">
        <v>67</v>
      </c>
      <c r="O2" s="22" t="s">
        <v>66</v>
      </c>
      <c r="P2" s="22" t="s">
        <v>64</v>
      </c>
      <c r="Q2" s="22" t="s">
        <v>68</v>
      </c>
      <c r="R2" s="22" t="s">
        <v>65</v>
      </c>
      <c r="S2" s="22" t="s">
        <v>70</v>
      </c>
      <c r="T2" s="22" t="s">
        <v>69</v>
      </c>
      <c r="U2" s="22" t="s">
        <v>71</v>
      </c>
    </row>
    <row r="3" spans="3:21" x14ac:dyDescent="0.3">
      <c r="N3" s="20">
        <v>8</v>
      </c>
      <c r="O3" s="20">
        <f>+'Schedule of Materials'!E27</f>
        <v>6660</v>
      </c>
      <c r="P3" s="21">
        <f>+PI()*(+N3/12)^2/4</f>
        <v>0.3490658503988659</v>
      </c>
      <c r="Q3" s="20">
        <v>2</v>
      </c>
      <c r="R3" s="21">
        <f>+(6+N3+12)/12*Q3</f>
        <v>4.333333333333333</v>
      </c>
      <c r="S3" s="21">
        <f>+R3-P3</f>
        <v>3.9842674829344671</v>
      </c>
      <c r="T3" s="23">
        <f>+O3*S3</f>
        <v>26535.221436343552</v>
      </c>
      <c r="U3" s="23">
        <f>+T3/27</f>
        <v>982.78597912383532</v>
      </c>
    </row>
    <row r="4" spans="3:21" x14ac:dyDescent="0.3">
      <c r="N4" s="20"/>
      <c r="O4" s="20"/>
      <c r="P4" s="21"/>
      <c r="Q4" s="20"/>
      <c r="R4" s="21"/>
      <c r="S4" s="21"/>
      <c r="T4" s="23"/>
      <c r="U4" s="23"/>
    </row>
    <row r="10" spans="3:21" x14ac:dyDescent="0.3"/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01D5-188A-40CC-9282-BEB732B2480C}">
  <dimension ref="A1:AQ14"/>
  <sheetViews>
    <sheetView workbookViewId="0">
      <selection activeCell="M20" sqref="M20"/>
    </sheetView>
  </sheetViews>
  <sheetFormatPr defaultRowHeight="14.4" x14ac:dyDescent="0.3"/>
  <cols>
    <col min="9" max="10" width="7.5546875" customWidth="1"/>
    <col min="11" max="11" width="8.44140625" customWidth="1"/>
  </cols>
  <sheetData>
    <row r="1" spans="1:43" ht="43.2" x14ac:dyDescent="0.3">
      <c r="A1" s="11" t="s">
        <v>95</v>
      </c>
      <c r="B1" s="11" t="s">
        <v>96</v>
      </c>
      <c r="C1" s="26" t="s">
        <v>52</v>
      </c>
      <c r="D1" s="26" t="s">
        <v>110</v>
      </c>
      <c r="E1" s="26" t="s">
        <v>111</v>
      </c>
      <c r="F1" s="26" t="s">
        <v>112</v>
      </c>
      <c r="G1" s="26" t="s">
        <v>113</v>
      </c>
      <c r="H1" s="26" t="s">
        <v>114</v>
      </c>
      <c r="I1" s="26" t="s">
        <v>115</v>
      </c>
      <c r="J1" s="26" t="s">
        <v>79</v>
      </c>
      <c r="K1" s="26" t="s">
        <v>118</v>
      </c>
      <c r="L1" s="26" t="s">
        <v>116</v>
      </c>
      <c r="M1" s="26" t="s">
        <v>117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1:43" x14ac:dyDescent="0.3">
      <c r="A2" s="11" t="s">
        <v>97</v>
      </c>
      <c r="B2" s="11">
        <v>2</v>
      </c>
      <c r="C2" s="11">
        <v>1</v>
      </c>
      <c r="D2" s="11">
        <v>1</v>
      </c>
      <c r="E2" s="11">
        <v>0</v>
      </c>
      <c r="F2" s="11">
        <v>0</v>
      </c>
      <c r="G2" s="11">
        <v>1</v>
      </c>
      <c r="H2" s="11">
        <v>1</v>
      </c>
      <c r="I2" s="11">
        <v>2</v>
      </c>
      <c r="J2" s="27">
        <v>0</v>
      </c>
      <c r="K2" s="27">
        <v>0</v>
      </c>
      <c r="L2" s="27">
        <v>3</v>
      </c>
      <c r="M2" s="27">
        <v>1</v>
      </c>
    </row>
    <row r="3" spans="1:43" x14ac:dyDescent="0.3">
      <c r="A3" s="11" t="s">
        <v>98</v>
      </c>
      <c r="B3" s="11">
        <v>1</v>
      </c>
      <c r="C3" s="11">
        <v>1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1</v>
      </c>
      <c r="J3" s="11">
        <v>1</v>
      </c>
      <c r="K3" s="11">
        <v>0</v>
      </c>
      <c r="L3" s="11">
        <v>1</v>
      </c>
      <c r="M3" s="11">
        <v>3</v>
      </c>
    </row>
    <row r="4" spans="1:43" x14ac:dyDescent="0.3">
      <c r="A4" s="11" t="s">
        <v>99</v>
      </c>
      <c r="B4" s="11">
        <v>2</v>
      </c>
      <c r="C4" s="11">
        <v>2</v>
      </c>
      <c r="D4" s="11">
        <v>2</v>
      </c>
      <c r="E4" s="11">
        <v>0</v>
      </c>
      <c r="F4" s="11">
        <v>0</v>
      </c>
      <c r="G4" s="11">
        <v>0</v>
      </c>
      <c r="H4" s="11">
        <v>1</v>
      </c>
      <c r="I4" s="11">
        <v>2</v>
      </c>
      <c r="J4" s="11">
        <v>1</v>
      </c>
      <c r="K4" s="11">
        <v>0</v>
      </c>
      <c r="L4" s="11">
        <v>1</v>
      </c>
      <c r="M4" s="11">
        <v>0</v>
      </c>
    </row>
    <row r="5" spans="1:43" x14ac:dyDescent="0.3">
      <c r="A5" s="11" t="s">
        <v>100</v>
      </c>
      <c r="B5" s="11">
        <v>1</v>
      </c>
      <c r="C5" s="11">
        <v>0</v>
      </c>
      <c r="D5" s="11">
        <v>3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0</v>
      </c>
      <c r="K5" s="11">
        <v>0</v>
      </c>
      <c r="L5" s="11">
        <v>0</v>
      </c>
      <c r="M5" s="11">
        <v>1</v>
      </c>
    </row>
    <row r="6" spans="1:43" x14ac:dyDescent="0.3">
      <c r="A6" s="11" t="s">
        <v>101</v>
      </c>
      <c r="B6" s="11">
        <v>2</v>
      </c>
      <c r="C6" s="11">
        <v>2</v>
      </c>
      <c r="D6" s="11">
        <v>1</v>
      </c>
      <c r="E6" s="11">
        <v>2</v>
      </c>
      <c r="F6" s="11">
        <v>0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2</v>
      </c>
      <c r="M6" s="11">
        <v>2</v>
      </c>
    </row>
    <row r="7" spans="1:43" x14ac:dyDescent="0.3">
      <c r="A7" s="11" t="s">
        <v>102</v>
      </c>
      <c r="B7" s="11">
        <v>1</v>
      </c>
      <c r="C7" s="11">
        <v>2</v>
      </c>
      <c r="D7" s="11">
        <v>0</v>
      </c>
      <c r="E7" s="11">
        <v>0</v>
      </c>
      <c r="F7" s="11">
        <v>1</v>
      </c>
      <c r="G7" s="11">
        <v>0</v>
      </c>
      <c r="H7" s="11">
        <v>0</v>
      </c>
      <c r="I7" s="11">
        <v>0</v>
      </c>
      <c r="J7" s="11">
        <v>0</v>
      </c>
      <c r="K7" s="11">
        <v>1</v>
      </c>
      <c r="L7" s="11">
        <v>2</v>
      </c>
      <c r="M7" s="11">
        <v>1</v>
      </c>
    </row>
    <row r="8" spans="1:43" x14ac:dyDescent="0.3">
      <c r="A8" s="11" t="s">
        <v>103</v>
      </c>
      <c r="B8" s="11">
        <v>1</v>
      </c>
      <c r="C8" s="11">
        <v>2</v>
      </c>
      <c r="D8" s="11">
        <v>0</v>
      </c>
      <c r="E8" s="11">
        <v>0</v>
      </c>
      <c r="F8" s="11">
        <v>0</v>
      </c>
      <c r="G8" s="11">
        <v>1</v>
      </c>
      <c r="H8" s="11">
        <v>1</v>
      </c>
      <c r="I8" s="11">
        <v>1</v>
      </c>
      <c r="J8" s="11">
        <v>0</v>
      </c>
      <c r="K8" s="11">
        <v>0</v>
      </c>
      <c r="L8" s="11">
        <v>0</v>
      </c>
      <c r="M8" s="11">
        <v>2</v>
      </c>
    </row>
    <row r="9" spans="1:43" x14ac:dyDescent="0.3">
      <c r="A9" s="11" t="s">
        <v>104</v>
      </c>
      <c r="B9" s="11">
        <v>1</v>
      </c>
      <c r="C9" s="11">
        <v>0</v>
      </c>
      <c r="D9" s="11">
        <v>2</v>
      </c>
      <c r="E9" s="11">
        <v>0</v>
      </c>
      <c r="F9" s="11">
        <v>0</v>
      </c>
      <c r="G9" s="11">
        <v>0</v>
      </c>
      <c r="H9" s="11">
        <v>2</v>
      </c>
      <c r="I9" s="11">
        <v>1</v>
      </c>
      <c r="J9" s="11">
        <v>0</v>
      </c>
      <c r="K9" s="11">
        <v>0</v>
      </c>
      <c r="L9" s="11">
        <v>1</v>
      </c>
      <c r="M9" s="11">
        <v>3</v>
      </c>
    </row>
    <row r="10" spans="1:43" x14ac:dyDescent="0.3">
      <c r="A10" s="11" t="s">
        <v>105</v>
      </c>
      <c r="B10" s="11">
        <v>2</v>
      </c>
      <c r="C10" s="11">
        <v>0</v>
      </c>
      <c r="D10" s="11">
        <v>1</v>
      </c>
      <c r="E10" s="11">
        <v>0</v>
      </c>
      <c r="F10" s="11">
        <v>0</v>
      </c>
      <c r="G10" s="11">
        <v>0</v>
      </c>
      <c r="H10" s="11">
        <v>0</v>
      </c>
      <c r="I10" s="11">
        <v>2</v>
      </c>
      <c r="J10" s="11">
        <v>0</v>
      </c>
      <c r="K10" s="11">
        <v>0</v>
      </c>
      <c r="L10" s="11">
        <v>0</v>
      </c>
      <c r="M10" s="11">
        <v>2</v>
      </c>
    </row>
    <row r="11" spans="1:43" x14ac:dyDescent="0.3">
      <c r="A11" s="11" t="s">
        <v>106</v>
      </c>
      <c r="B11" s="11">
        <v>1</v>
      </c>
      <c r="C11" s="11">
        <v>1</v>
      </c>
      <c r="D11" s="11">
        <v>0</v>
      </c>
      <c r="E11" s="11">
        <v>2</v>
      </c>
      <c r="F11" s="11">
        <v>1</v>
      </c>
      <c r="G11" s="11">
        <v>0</v>
      </c>
      <c r="H11" s="11">
        <v>0</v>
      </c>
      <c r="I11" s="11">
        <v>1</v>
      </c>
      <c r="J11" s="11">
        <v>0</v>
      </c>
      <c r="K11" s="11">
        <v>0</v>
      </c>
      <c r="L11" s="11">
        <v>1</v>
      </c>
      <c r="M11" s="11">
        <v>3</v>
      </c>
    </row>
    <row r="12" spans="1:43" x14ac:dyDescent="0.3">
      <c r="A12" s="11" t="s">
        <v>107</v>
      </c>
      <c r="B12" s="11">
        <v>0</v>
      </c>
      <c r="C12" s="24">
        <v>1</v>
      </c>
      <c r="D12" s="11">
        <v>0</v>
      </c>
      <c r="E12" s="11">
        <v>0</v>
      </c>
      <c r="F12" s="11">
        <v>0</v>
      </c>
      <c r="G12" s="11">
        <v>0</v>
      </c>
      <c r="H12" s="11">
        <v>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t="s">
        <v>122</v>
      </c>
    </row>
    <row r="13" spans="1:43" x14ac:dyDescent="0.3">
      <c r="A13" s="11" t="s">
        <v>108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</row>
    <row r="14" spans="1:43" x14ac:dyDescent="0.3">
      <c r="A14" s="28" t="s">
        <v>109</v>
      </c>
      <c r="B14" s="28">
        <f t="shared" ref="B14:H14" si="0">SUM(B2:B13)</f>
        <v>14</v>
      </c>
      <c r="C14" s="28">
        <f t="shared" si="0"/>
        <v>12</v>
      </c>
      <c r="D14" s="28">
        <f t="shared" si="0"/>
        <v>10</v>
      </c>
      <c r="E14" s="28">
        <f t="shared" si="0"/>
        <v>5</v>
      </c>
      <c r="F14" s="28">
        <f t="shared" si="0"/>
        <v>3</v>
      </c>
      <c r="G14" s="28">
        <f t="shared" si="0"/>
        <v>5</v>
      </c>
      <c r="H14" s="28">
        <f t="shared" si="0"/>
        <v>8</v>
      </c>
      <c r="I14" s="28">
        <f>SUM(I2:I13)</f>
        <v>12</v>
      </c>
      <c r="J14" s="28">
        <f>SUM(J2:J13)</f>
        <v>3</v>
      </c>
      <c r="K14" s="28">
        <f>SUM(K2:K13)</f>
        <v>2</v>
      </c>
      <c r="L14" s="28">
        <f>SUM(L2:L13)</f>
        <v>11</v>
      </c>
      <c r="M14" s="28">
        <f>SUM(M2:M13)</f>
        <v>18</v>
      </c>
    </row>
  </sheetData>
  <phoneticPr fontId="9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 of Materials</vt:lpstr>
      <vt:lpstr>Vol Calcs</vt:lpstr>
      <vt:lpstr>By Drawing</vt:lpstr>
      <vt:lpstr>'Schedule of Materials'!Print_Area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Monica Redhouse</cp:lastModifiedBy>
  <cp:lastPrinted>2023-10-04T15:27:20Z</cp:lastPrinted>
  <dcterms:created xsi:type="dcterms:W3CDTF">2020-09-29T17:07:03Z</dcterms:created>
  <dcterms:modified xsi:type="dcterms:W3CDTF">2023-10-04T15:28:04Z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29e37d-a8a4-4222-a804-8a2bb3536c03_Enabled">
    <vt:lpwstr>true</vt:lpwstr>
  </property>
  <property fmtid="{D5CDD505-2E9C-101B-9397-08002B2CF9AE}" pid="3" name="MSIP_Label_ae29e37d-a8a4-4222-a804-8a2bb3536c03_SetDate">
    <vt:lpwstr>2023-08-29T16:26:01Z</vt:lpwstr>
  </property>
  <property fmtid="{D5CDD505-2E9C-101B-9397-08002B2CF9AE}" pid="4" name="MSIP_Label_ae29e37d-a8a4-4222-a804-8a2bb3536c03_Method">
    <vt:lpwstr>Standard</vt:lpwstr>
  </property>
  <property fmtid="{D5CDD505-2E9C-101B-9397-08002B2CF9AE}" pid="5" name="MSIP_Label_ae29e37d-a8a4-4222-a804-8a2bb3536c03_Name">
    <vt:lpwstr>General (Default)</vt:lpwstr>
  </property>
  <property fmtid="{D5CDD505-2E9C-101B-9397-08002B2CF9AE}" pid="6" name="MSIP_Label_ae29e37d-a8a4-4222-a804-8a2bb3536c03_SiteId">
    <vt:lpwstr>cb2bab3d-7d90-44ea-9e31-531011b1213d</vt:lpwstr>
  </property>
  <property fmtid="{D5CDD505-2E9C-101B-9397-08002B2CF9AE}" pid="7" name="MSIP_Label_ae29e37d-a8a4-4222-a804-8a2bb3536c03_ActionId">
    <vt:lpwstr>362a0bf0-be7a-4061-adf3-f34a97c07029</vt:lpwstr>
  </property>
  <property fmtid="{D5CDD505-2E9C-101B-9397-08002B2CF9AE}" pid="8" name="MSIP_Label_ae29e37d-a8a4-4222-a804-8a2bb3536c03_ContentBits">
    <vt:lpwstr>0</vt:lpwstr>
  </property>
</Properties>
</file>